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600" windowHeight="10510" tabRatio="790" activeTab="0"/>
  </bookViews>
  <sheets>
    <sheet name="M1_0_Naslovna" sheetId="1" r:id="rId1"/>
    <sheet name="Preambula" sheetId="2" r:id="rId2"/>
    <sheet name="M1_1_Krajobrazno uređenje" sheetId="3" r:id="rId3"/>
    <sheet name="M1_2_Oprema" sheetId="4" r:id="rId4"/>
    <sheet name="M1_3_Prometnice" sheetId="5" r:id="rId5"/>
    <sheet name="M1_4_V i O" sheetId="6" r:id="rId6"/>
    <sheet name="M1_5_Kont za zaposlene" sheetId="7" r:id="rId7"/>
    <sheet name="M1_6_Mjeriteljska Kućica" sheetId="8" r:id="rId8"/>
    <sheet name="M1_7_Vaga" sheetId="9" r:id="rId9"/>
    <sheet name="M1_8_Ograda" sheetId="10" r:id="rId10"/>
    <sheet name="REKAPITULACIJA MAPA 1" sheetId="11" r:id="rId11"/>
    <sheet name="M2_0_Naslovna" sheetId="12" r:id="rId12"/>
    <sheet name="M2_9_Nadstrešnica" sheetId="13" r:id="rId13"/>
    <sheet name="Rekapitulacija MAPA 2" sheetId="14" r:id="rId14"/>
    <sheet name="M3_0_Naslovna" sheetId="15" r:id="rId15"/>
    <sheet name="M3_10_Elektroinstalacije" sheetId="16" r:id="rId16"/>
    <sheet name="REKAPITULACIJA MAPA 3" sheetId="17" r:id="rId17"/>
    <sheet name="REKAPITULACIJA SVEUKUPNO" sheetId="18" r:id="rId18"/>
  </sheets>
  <definedNames>
    <definedName name="_xlnm.Print_Titles" localSheetId="3">'M1_2_Oprema'!$1:$1</definedName>
    <definedName name="_xlnm.Print_Titles" localSheetId="4">'M1_3_Prometnice'!$1:$1</definedName>
    <definedName name="_xlnm.Print_Titles" localSheetId="5">'M1_4_V i O'!$1:$1</definedName>
    <definedName name="_xlnm.Print_Titles" localSheetId="6">'M1_5_Kont za zaposlene'!$1:$1</definedName>
    <definedName name="_xlnm.Print_Titles" localSheetId="7">'M1_6_Mjeriteljska Kućica'!$1:$1</definedName>
    <definedName name="_xlnm.Print_Titles" localSheetId="8">'M1_7_Vaga'!$1:$1</definedName>
    <definedName name="_xlnm.Print_Titles" localSheetId="9">'M1_8_Ograda'!$1:$2</definedName>
    <definedName name="_xlnm.Print_Titles" localSheetId="12">'M2_9_Nadstrešnica'!$5:$5</definedName>
    <definedName name="_xlnm.Print_Titles" localSheetId="15">'M3_10_Elektroinstalacije'!$6:$7</definedName>
    <definedName name="_xlnm.Print_Area" localSheetId="0">'M1_0_Naslovna'!$A$1:$F$31</definedName>
    <definedName name="_xlnm.Print_Area" localSheetId="3">'M1_2_Oprema'!$A$1:$F$43</definedName>
    <definedName name="_xlnm.Print_Area" localSheetId="5">'M1_4_V i O'!$A$1:$F$362</definedName>
    <definedName name="_xlnm.Print_Area" localSheetId="9">'M1_8_Ograda'!$A$1:$F$43</definedName>
    <definedName name="_xlnm.Print_Area" localSheetId="11">'M2_0_Naslovna'!$A$1:$F$33</definedName>
    <definedName name="_xlnm.Print_Area" localSheetId="14">'M3_0_Naslovna'!$A$1:$F$22</definedName>
    <definedName name="_xlnm.Print_Area" localSheetId="1">'Preambula'!$A$1:$F$6</definedName>
    <definedName name="_xlnm.Print_Area" localSheetId="10">'REKAPITULACIJA MAPA 1'!$A$1:$D$13</definedName>
    <definedName name="_xlnm.Print_Area" localSheetId="16">'REKAPITULACIJA MAPA 3'!$A$1:$D$6</definedName>
    <definedName name="_xlnm.Print_Area" localSheetId="17">'REKAPITULACIJA SVEUKUPNO'!$A$1:$D$29</definedName>
  </definedNames>
  <calcPr fullCalcOnLoad="1"/>
</workbook>
</file>

<file path=xl/sharedStrings.xml><?xml version="1.0" encoding="utf-8"?>
<sst xmlns="http://schemas.openxmlformats.org/spreadsheetml/2006/main" count="1242" uniqueCount="725">
  <si>
    <t>A.</t>
  </si>
  <si>
    <t>B.</t>
  </si>
  <si>
    <t>PRIPREMNI RADOVI</t>
  </si>
  <si>
    <t>ZEMLJANI RADOVI</t>
  </si>
  <si>
    <t>Količina</t>
  </si>
  <si>
    <t>1.</t>
  </si>
  <si>
    <t>2.</t>
  </si>
  <si>
    <t>m</t>
  </si>
  <si>
    <t>kom.</t>
  </si>
  <si>
    <t>Red.br.</t>
  </si>
  <si>
    <t>OPIS RADOVA</t>
  </si>
  <si>
    <t>Jed. mj.</t>
  </si>
  <si>
    <t>Jed. cijena</t>
  </si>
  <si>
    <t>Cijena</t>
  </si>
  <si>
    <t>m'</t>
  </si>
  <si>
    <t>C.</t>
  </si>
  <si>
    <t>D.</t>
  </si>
  <si>
    <t>UKUPNO:</t>
  </si>
  <si>
    <t>I.</t>
  </si>
  <si>
    <t>II.</t>
  </si>
  <si>
    <t>INTERNI VANJSKI VODOVOD</t>
  </si>
  <si>
    <t>VANJSKA INTERNA KANALIZACIJA</t>
  </si>
  <si>
    <t>kom</t>
  </si>
  <si>
    <t>m′</t>
  </si>
  <si>
    <t>sati</t>
  </si>
  <si>
    <t>3.</t>
  </si>
  <si>
    <t xml:space="preserve"> - Ukupno</t>
  </si>
  <si>
    <r>
      <t>m</t>
    </r>
    <r>
      <rPr>
        <vertAlign val="superscript"/>
        <sz val="10"/>
        <rFont val="Cambria"/>
        <family val="1"/>
      </rPr>
      <t>3</t>
    </r>
  </si>
  <si>
    <t xml:space="preserve"> - strojno</t>
  </si>
  <si>
    <t xml:space="preserve"> - ručno</t>
  </si>
  <si>
    <r>
      <t>m</t>
    </r>
    <r>
      <rPr>
        <vertAlign val="superscript"/>
        <sz val="10"/>
        <rFont val="Cambria"/>
        <family val="1"/>
      </rPr>
      <t>2</t>
    </r>
  </si>
  <si>
    <t>4.</t>
  </si>
  <si>
    <t>5.</t>
  </si>
  <si>
    <t>6.</t>
  </si>
  <si>
    <t>7.</t>
  </si>
  <si>
    <t>8.</t>
  </si>
  <si>
    <t>9.</t>
  </si>
  <si>
    <t>a) cjevovod</t>
  </si>
  <si>
    <t>c) izrada katastra instalacije</t>
  </si>
  <si>
    <t>INTERNI VANJSKI VODOVOD UKUPNO:</t>
  </si>
  <si>
    <t xml:space="preserve"> - Ukupno dubina iskopa</t>
  </si>
  <si>
    <t>VANJSKA INTERNA KANALIZACIJA UKUPNO:</t>
  </si>
  <si>
    <t>HORTIKULTURNO UREĐENJE</t>
  </si>
  <si>
    <t>HORTIKULTURNO UREĐENJE UKUPNO:</t>
  </si>
  <si>
    <t>OPREMA RECIKLAŽNOG DVORIŠTA</t>
  </si>
  <si>
    <t>OPREMA UKUPNO:</t>
  </si>
  <si>
    <t>PRIPREMNI RADOVI UKUPNO:</t>
  </si>
  <si>
    <t>GORNJI USTROJ</t>
  </si>
  <si>
    <t>kg</t>
  </si>
  <si>
    <t>GORNJI USTROJ UKUPNO:</t>
  </si>
  <si>
    <t>komplet</t>
  </si>
  <si>
    <t>Građevina:</t>
  </si>
  <si>
    <t>Lokacija građevine:</t>
  </si>
  <si>
    <t>Redni broj mape:</t>
  </si>
  <si>
    <t>Datum:</t>
  </si>
  <si>
    <t>PROMETNICE</t>
  </si>
  <si>
    <t>VODOOPSKRBA I ODVODNJA</t>
  </si>
  <si>
    <t>PROMETNICE UKUPNO:</t>
  </si>
  <si>
    <t>VODOOPSKRBA I ODVODNJA UKUPNO:</t>
  </si>
  <si>
    <t>-</t>
  </si>
  <si>
    <t>BETONSKI I ARMIRANOBETONSKI RADOVI</t>
  </si>
  <si>
    <t>Obračun po komadu.</t>
  </si>
  <si>
    <t>Obračun po kompletu</t>
  </si>
  <si>
    <t>OPĆE NAPOMENE - PREAMBULA TROŠKOVNIKA</t>
  </si>
  <si>
    <t>ELEKTROINSTALACIJE</t>
  </si>
  <si>
    <t xml:space="preserve">Prije nuđenja je ponuđač dužan upoznati se sa dokumentacijom na osnovu koje je izrađena ova specifikacija/troškovnik i za sve nejasnoće obavijestiti investitora koji će po potrebi zatražiti objašnjenje projektanta.
NAKNADNE PRIMJEDBE NA NEPOZNAVANJE GRAĐEVINE I PROJEKTNE DOKUMENTACIJE NEĆE SE UZETI U OBZIR KAO RAZLOG POVEĆANJA CIJENE!
1. Specifikacijom je obuhvaćena dobava, isporuka, montaža i spajanje opreme i vodova elektrotehničkih instalacija do pune pogonske gotovosti kao i svi potrebni atesti i ispitivanja. Vodovi se uvlače u fleksibilne plastične cijevi koje se postavljaju pri izvođenju građevinskih radova sa izvodima prikazanim na dispozicionim nacrtima i prema tehničkom opisu.
SPECIFIKACIJA JE IZRAĐENA NA OSNOVU GLAVNOG PROJEKTA! U IZVEDBENOJ FAZI BILO PROJEKTA ILI SAMOJ IZVEDBI SU MOGUĆA SITNA ODSTUPANJA OD OVE SPECIFIKACIJE!
2. Svjetiljke, kao i kvalitetu ostale opreme definirati u dogovoru sa investitorom i projektantom interijera. Sva ugrađena oprema mora imati oznaku "Evropske kvalitete"
3. U stavkama obuhvatiti i sav sitni montažni i spojni materijal potreban za izvođenje i kompletiranje stavke (tiple, vijci, spojnice, gips i sl.)
4. Cijene su informativne i služe samo za procjenu troškova elektrotehničkih instalacija standardne kvalitete! Cijene su date bez PDV-a.
UGOVORNI TROŠKOVNIK TREBA SADRŽAVATI STVARNO ODABRANU OPREMU OZNAČENU TIPOM I PROIZVOĐAČEM!
5. Izrada "Izvedbenog projekta" je predviđena, no ako ponuđač smatra da predmetnu instalaciju može kvalitetno izvesti prema "Glavnom projektu" te mu izvedbeni projekt nije potreban, dužan je na to upozoriti Investitora!
6. Izvođač je obavezan investitoru predati "Projekt izvedenog stanja"!
</t>
  </si>
  <si>
    <t>kpl</t>
  </si>
  <si>
    <t>Dobava i montaža rasvjetnog čeličnog pocinčanog stupa visine 8 metara odgovarajući, s nasadnikom na vrhu stupa fi 60mm, u kompletu sa temeljnom pločom i razdjelnom kutijom.</t>
  </si>
  <si>
    <t>Dobava i montaža nosača za montažu svjetiljki</t>
  </si>
  <si>
    <t>Dobava i montaža križnih komada ST N.B4.936</t>
  </si>
  <si>
    <t>Kabelski rov</t>
  </si>
  <si>
    <t>Iskolčenje trase</t>
  </si>
  <si>
    <t>Izrada zaštite prilikom križanja s drugim  instalacijama</t>
  </si>
  <si>
    <t xml:space="preserve">Iskop zemlje IV ktg. za temelje rasvjetnog stupa </t>
  </si>
  <si>
    <t>Dobava i zaštita kabela plastičnim GAL štitnicima ili opekom. Na 1 m kabela dolaze 4 opeke, m</t>
  </si>
  <si>
    <t>Zatrpavanje kabelskog rova s nabijanjem u slojevima</t>
  </si>
  <si>
    <t>Odvoz viška zemlje</t>
  </si>
  <si>
    <t>Dobava pijeska i izrada gornjeg i donjeg sloja obloge kabela pijeskom debljine 10 cm</t>
  </si>
  <si>
    <t>Dobava i polaganje plastične trake za upozorenje</t>
  </si>
  <si>
    <t>Izrada betonskog temelja rasvjetnog stupa markom betona MB 30. U temelj ugrađeni 3 sidreni vijciprema šabloni proizvođača stupa i 3 juvidur cijevi Ø 63 mm</t>
  </si>
  <si>
    <t xml:space="preserve">Čišćenje radilišta po završetku radova </t>
  </si>
  <si>
    <t>Geodetsko iskolčenje trase, te snimanje trase, i unošenje u katastarsku podlogu</t>
  </si>
  <si>
    <t>Ispitivanje i atesti</t>
  </si>
  <si>
    <t>Mjerenje otpora izolacije instalacije NN aparata i uređaja</t>
  </si>
  <si>
    <t>Mjerenje izjednačenja potencijala.</t>
  </si>
  <si>
    <t>Mjerenje otpora petlje kritičnih strujnih krugova.</t>
  </si>
  <si>
    <t xml:space="preserve">Mjerenje djelovanja zaštite </t>
  </si>
  <si>
    <t>Ispitivanje ispravnosti veza, puštanje u pogon i pogonsko ispitivanje.</t>
  </si>
  <si>
    <t>Mjerenje otpora uzemljenja uzemljivača.</t>
  </si>
  <si>
    <t>Izdavanje atesta i protokola</t>
  </si>
  <si>
    <t>Izrada jednopolne sheme razvodnog ormara "IZVEDENO STANJE" po završetku radova.</t>
  </si>
  <si>
    <t>ELEKTROINSTALACIJE UKUPNO:</t>
  </si>
  <si>
    <t>SVEUKUPNA REKAPITULACIJA RADOVA</t>
  </si>
  <si>
    <t>PDV (25 %):</t>
  </si>
  <si>
    <t>SVEUKUPNO:</t>
  </si>
  <si>
    <t>A</t>
  </si>
  <si>
    <t>Iskolčenje kompletne zone zahvata i svi potrebni geodetski radovi. Obilježavanje zone kontejnera prema projektu. Pozicije obilježiti upotrebom gašenog vapna.</t>
  </si>
  <si>
    <t>B</t>
  </si>
  <si>
    <t>C</t>
  </si>
  <si>
    <t>D</t>
  </si>
  <si>
    <t>VAGA</t>
  </si>
  <si>
    <t>PRIPREMNI I ZEMLJANI RADOVI</t>
  </si>
  <si>
    <t>PRIPREMNI I ZEMLJANI RADOVI UKUPNO:</t>
  </si>
  <si>
    <t>TESARSKI RADOVI</t>
  </si>
  <si>
    <t>TESARSKI RADOVI UKUPNO:</t>
  </si>
  <si>
    <t>BETONSKI I ARMIRANO BETONSKI RADOVI</t>
  </si>
  <si>
    <t>BETONSKI I ARMIRANO BETONSKI RADOVI UKUPNO:</t>
  </si>
  <si>
    <t>E.</t>
  </si>
  <si>
    <t>OPREMA</t>
  </si>
  <si>
    <t>VAGA UKUPNO:</t>
  </si>
  <si>
    <r>
      <t>Na dnu okna potrebno je izvesti betonsku kinetu iz betona tlačne čvrstoće C 30/37. Oblik i veličina kinete prema nacrtu.
Na mjestima priključaka plastičnih kanalizacijskih cijevi trebaju biti ugrađeni RDS ulošci s brtvenim prstenom za priključenje cijevi od tvrde plastike na okno. RDS uložak treba biti odgovarajućih dimenzija.
Jediničnom cijenom izvedbe okna obuhvaćena je kompletna izvedba okna zajedno sa svom potrebnom oplatom i armaturom, izravnavajući sloj betona tlačne čvrstoće C 12/15, d = 10 cm, beton za kaskade C 20/25 0,6 m</t>
    </r>
    <r>
      <rPr>
        <vertAlign val="superscript"/>
        <sz val="10"/>
        <rFont val="Cambria"/>
        <family val="1"/>
      </rPr>
      <t>3,</t>
    </r>
    <r>
      <rPr>
        <sz val="10"/>
        <rFont val="Cambria"/>
        <family val="1"/>
      </rPr>
      <t xml:space="preserve">  dobava i ugradnja cijevnih priključaka u stjenke okna, kao i dobava i ugradnja poklopca okna. Zemljoradnje za okno specificirane su odvojeno i nisu uključene u jediničnu cijenu izvedbe okna.
</t>
    </r>
  </si>
  <si>
    <t xml:space="preserve">
</t>
  </si>
  <si>
    <t>M. Haberlea 6, 10 000 Zagreb
OIB: 98047699480</t>
  </si>
  <si>
    <r>
      <t>Obračun po m</t>
    </r>
    <r>
      <rPr>
        <vertAlign val="superscript"/>
        <sz val="10"/>
        <rFont val="Cambria"/>
        <family val="1"/>
      </rPr>
      <t>3</t>
    </r>
    <r>
      <rPr>
        <sz val="10"/>
        <rFont val="Cambria"/>
        <family val="1"/>
      </rPr>
      <t xml:space="preserve"> materijala u rastresitom stanju.</t>
    </r>
  </si>
  <si>
    <t>Dobava i ugradnja Hard diska min. kapaciteta 500 GB, DVC-adaptera 220VAC/12VDC i LCD monitora min. veličine 27''. Stavka uključuje sav potreban materijal i rad, programiranje, podešavanje, puštanje u rad, obuku korisnika, te dostavu skice izvedenog stanja. Sve komplet ugrađeno i spremno za upotrebu</t>
  </si>
  <si>
    <t>Video nadzor</t>
  </si>
  <si>
    <t>Vatrogasni aparati</t>
  </si>
  <si>
    <t>Kontejner i oprema</t>
  </si>
  <si>
    <t>4.1.</t>
  </si>
  <si>
    <t>1.1.</t>
  </si>
  <si>
    <t>2.1.</t>
  </si>
  <si>
    <t>3.1.</t>
  </si>
  <si>
    <t>Obračun po kompletu.</t>
  </si>
  <si>
    <t>ZEMLJANI RADOVI UKUPNO:</t>
  </si>
  <si>
    <t>Iskolčenja</t>
  </si>
  <si>
    <t>Armatura B 500B</t>
  </si>
  <si>
    <t>Geodetsko snimanje i iskolčavanje</t>
  </si>
  <si>
    <t>Geodetsko snimanje početnog stanja, iskolčenje površine prostora za smještaj vage. Stavka obuhvaća izradu elaborata, sva geodetska mjerenja, osiguranja točaka, profiliranja, obnavljanja i održavanja za sve vrijeme građenja.</t>
  </si>
  <si>
    <t>Iskop humusa</t>
  </si>
  <si>
    <t>Obračun se vrši po m².</t>
  </si>
  <si>
    <t>CIJEVI:</t>
  </si>
  <si>
    <t>REKAPITULACIJA</t>
  </si>
  <si>
    <t>6.1.</t>
  </si>
  <si>
    <t>6.2.</t>
  </si>
  <si>
    <t>Obračun po metru obilježene trase cjevovoda.</t>
  </si>
  <si>
    <t>Iskolčenje i nadzor ostalih komunalnih instalacija</t>
  </si>
  <si>
    <t>Radovi pokriveni ovom stavkom uključuju svu opremu, materijal i radnu snagu za iskolčenje i nadzor ostalih komunalnih instalacija.</t>
  </si>
  <si>
    <t>Obračun u  satima za stvarno izvršene radove.</t>
  </si>
  <si>
    <t>GRAĐEVINSKI RADOVI</t>
  </si>
  <si>
    <t>Iskop vodovodnog rova</t>
  </si>
  <si>
    <t>Proširenje iskopa</t>
  </si>
  <si>
    <r>
      <t>Obračun po m</t>
    </r>
    <r>
      <rPr>
        <vertAlign val="superscript"/>
        <sz val="10"/>
        <rFont val="Cambria"/>
        <family val="1"/>
      </rPr>
      <t>2</t>
    </r>
    <r>
      <rPr>
        <sz val="10"/>
        <rFont val="Cambria"/>
        <family val="1"/>
      </rPr>
      <t xml:space="preserve"> količine po dokaznici stvarno razuprtih površina dogovorenih sa nadzornom službom.</t>
    </r>
  </si>
  <si>
    <t>Planiranje dna rova</t>
  </si>
  <si>
    <r>
      <t>Obračun po m</t>
    </r>
    <r>
      <rPr>
        <vertAlign val="superscript"/>
        <sz val="10"/>
        <rFont val="Cambria"/>
        <family val="1"/>
      </rPr>
      <t>2</t>
    </r>
    <r>
      <rPr>
        <sz val="10"/>
        <rFont val="Cambria"/>
        <family val="1"/>
      </rPr>
      <t xml:space="preserve"> isplanirane površine.</t>
    </r>
  </si>
  <si>
    <t>Podloga od pijeska</t>
  </si>
  <si>
    <t>Obloga vodovodne cijevi pijeskom</t>
  </si>
  <si>
    <r>
      <t>Obračun po m</t>
    </r>
    <r>
      <rPr>
        <vertAlign val="superscript"/>
        <sz val="10"/>
        <rFont val="Cambria"/>
        <family val="1"/>
      </rPr>
      <t>3</t>
    </r>
    <r>
      <rPr>
        <sz val="10"/>
        <rFont val="Cambria"/>
        <family val="1"/>
      </rPr>
      <t>.</t>
    </r>
  </si>
  <si>
    <t>Zatrpavanje rova materijalom iz iskopa</t>
  </si>
  <si>
    <t>Pješački prijelazi preko iskopanog rova</t>
  </si>
  <si>
    <t>Obračun po komadu postavljenog prijelaza.</t>
  </si>
  <si>
    <t>Probni raskopi</t>
  </si>
  <si>
    <t>GRAĐEVINSKI RADOVI UKUPNO:</t>
  </si>
  <si>
    <t>OBJEKTI NA VODOVODU</t>
  </si>
  <si>
    <t>OBJEKTI NA VODOVODU UKUPNO:</t>
  </si>
  <si>
    <t>MONTERSKI RADOVI</t>
  </si>
  <si>
    <t>Vodovodne cijevi</t>
  </si>
  <si>
    <t>Nadzemni hidrant</t>
  </si>
  <si>
    <t>Obračun po komadu kompletnog izvedenog hidranta.</t>
  </si>
  <si>
    <t>MONTERSKI RADOVI UKUPNO:</t>
  </si>
  <si>
    <t>OSTALI RADOVI</t>
  </si>
  <si>
    <t>Prijenosna zaštitna ograda</t>
  </si>
  <si>
    <t>Obračun po m' ograde.</t>
  </si>
  <si>
    <t>Obračun po m'.</t>
  </si>
  <si>
    <t>Geodetska snimka izvedenog stanja</t>
  </si>
  <si>
    <t>OSTALI RADOVI UKUPNO:</t>
  </si>
  <si>
    <t>Iskolčenje trase kanalizacije</t>
  </si>
  <si>
    <t>Obračun po m' obilježene trase kanala.</t>
  </si>
  <si>
    <t xml:space="preserve">Radovi pokriveni ovom stavkom uključuju svu opremu, materijal i radnu snagu za iskolčenje i nadzor ostalih komunalnih instalacija. </t>
  </si>
  <si>
    <t>Iskop kanalizacijskog rova</t>
  </si>
  <si>
    <t>Razupiranje rovova i jama</t>
  </si>
  <si>
    <r>
      <t>Obračun po m</t>
    </r>
    <r>
      <rPr>
        <vertAlign val="superscript"/>
        <sz val="10"/>
        <rFont val="Cambria"/>
        <family val="1"/>
      </rPr>
      <t>3</t>
    </r>
    <r>
      <rPr>
        <sz val="10"/>
        <rFont val="Cambria"/>
        <family val="1"/>
      </rPr>
      <t xml:space="preserve"> ugrađenog pijeska.</t>
    </r>
  </si>
  <si>
    <t>Obloga kanalizacijske cijevi pijeskom</t>
  </si>
  <si>
    <t>Zatrpavanje oko objekata kanalizacije materijalom iz iskopa</t>
  </si>
  <si>
    <t>Odvoz viška materijala</t>
  </si>
  <si>
    <t>Prijelazi za vozila</t>
  </si>
  <si>
    <t>Obračun po komadu izvedenog prijelaza.</t>
  </si>
  <si>
    <r>
      <t>Obračun po m</t>
    </r>
    <r>
      <rPr>
        <vertAlign val="superscript"/>
        <sz val="10"/>
        <rFont val="Cambria"/>
        <family val="1"/>
      </rPr>
      <t>3</t>
    </r>
    <r>
      <rPr>
        <sz val="10"/>
        <rFont val="Cambria"/>
        <family val="1"/>
      </rPr>
      <t xml:space="preserve"> iskopanog materijala u rastresitom stanju.</t>
    </r>
  </si>
  <si>
    <r>
      <t>Obračun po m</t>
    </r>
    <r>
      <rPr>
        <vertAlign val="superscript"/>
        <sz val="10"/>
        <rFont val="Cambria"/>
        <family val="1"/>
      </rPr>
      <t>3</t>
    </r>
    <r>
      <rPr>
        <sz val="10"/>
        <rFont val="Cambria"/>
        <family val="1"/>
      </rPr>
      <t xml:space="preserve"> iskopanog rova.</t>
    </r>
  </si>
  <si>
    <t>OBJEKTI NA KANALIZACIJI</t>
  </si>
  <si>
    <t>Obračun po komadu komplet ugrađenog okna.</t>
  </si>
  <si>
    <t>Kontrolno mjerno okno</t>
  </si>
  <si>
    <t>Cestovni slivnici</t>
  </si>
  <si>
    <t>Obračun po komadu komplet ugrađenog slivnika.</t>
  </si>
  <si>
    <t>Linijska rešetka</t>
  </si>
  <si>
    <t>Obračun po m' ugrađene linijske rešetke.</t>
  </si>
  <si>
    <t>OBJEKTI NA KANALIZACIJI UKUPNO:</t>
  </si>
  <si>
    <t>Separator mineralnih ulja</t>
  </si>
  <si>
    <t>Obračun po komadu komplet ugrađenog separatora.</t>
  </si>
  <si>
    <t>Obračun po m' postavljene ograde.</t>
  </si>
  <si>
    <t>Izrada geodetske snimke izvedenog stanja</t>
  </si>
  <si>
    <t>Iskolčenje prometnih površina</t>
  </si>
  <si>
    <t>NADSTREŠNICA ZA SMJEŠTAJ KONTEJNERA I PREŠE</t>
  </si>
  <si>
    <t>E</t>
  </si>
  <si>
    <t>LIMARSKI RADOVI</t>
  </si>
  <si>
    <t>8.1.</t>
  </si>
  <si>
    <t>Iskolčenje</t>
  </si>
  <si>
    <t>8.2.</t>
  </si>
  <si>
    <t>8.3.</t>
  </si>
  <si>
    <t>8.4.</t>
  </si>
  <si>
    <t>Limeni opšav</t>
  </si>
  <si>
    <t>F</t>
  </si>
  <si>
    <t>LIMARSKI RADOVI UKUPNO:</t>
  </si>
  <si>
    <t>NADSTREŠNICA UKUPNO:</t>
  </si>
  <si>
    <t>4.3.</t>
  </si>
  <si>
    <t>4.4.</t>
  </si>
  <si>
    <t>4.5.</t>
  </si>
  <si>
    <t>4.6.</t>
  </si>
  <si>
    <t>4.7.</t>
  </si>
  <si>
    <t>Uređenje posteljice</t>
  </si>
  <si>
    <t>Izrada nasipa od kamenih materijala</t>
  </si>
  <si>
    <t>4.8.</t>
  </si>
  <si>
    <t>4.9.</t>
  </si>
  <si>
    <t>Nosivi sloj od mehanički zbijenog zrnatog kamenog materijala (0/63 mm)</t>
  </si>
  <si>
    <t xml:space="preserve">Obračun po m³ ugrađenog sloja. </t>
  </si>
  <si>
    <t>4.10.</t>
  </si>
  <si>
    <t>4.11.</t>
  </si>
  <si>
    <t>Habajući sloj od asfalt-betona AB11 sufr, BIT 50/70, AG1, M2</t>
  </si>
  <si>
    <t>Bitumenizirani nosivi sloj asfalt-betona AC 32 base, BIT 50/70, AG6, M2</t>
  </si>
  <si>
    <t>4.12.</t>
  </si>
  <si>
    <t>4.13.</t>
  </si>
  <si>
    <t>Obračun se vrši po m' ugrađenih potrebnih rubnjaka.</t>
  </si>
  <si>
    <t>Izvedba betonskih rubnjaka</t>
  </si>
  <si>
    <t>4.14.</t>
  </si>
  <si>
    <t>4.15.</t>
  </si>
  <si>
    <t>4.16.</t>
  </si>
  <si>
    <t>4.17.</t>
  </si>
  <si>
    <t>4.18.</t>
  </si>
  <si>
    <t>4.20.</t>
  </si>
  <si>
    <t>Odvoz viška materijala iz iskopa</t>
  </si>
  <si>
    <t>4.25.</t>
  </si>
  <si>
    <t>4.26.</t>
  </si>
  <si>
    <t>4.28.</t>
  </si>
  <si>
    <t>4.29.</t>
  </si>
  <si>
    <t>4.30.</t>
  </si>
  <si>
    <t>4.31.</t>
  </si>
  <si>
    <t>ZEMLJANI RADOVI - DONJI USTROJ UKUPNO:</t>
  </si>
  <si>
    <t>ZEMLJANI RADOVI - DONJI USTROJ</t>
  </si>
  <si>
    <t>4.32.</t>
  </si>
  <si>
    <t>4.33.</t>
  </si>
  <si>
    <t>4.34.</t>
  </si>
  <si>
    <t>4.35.</t>
  </si>
  <si>
    <t>Dio građevine:</t>
  </si>
  <si>
    <t>2.2.</t>
  </si>
  <si>
    <t>2.3.</t>
  </si>
  <si>
    <t>3.5.</t>
  </si>
  <si>
    <t>3.6.</t>
  </si>
  <si>
    <t>3.7.</t>
  </si>
  <si>
    <t>3.8.</t>
  </si>
  <si>
    <t>3.9.</t>
  </si>
  <si>
    <t>3.10.</t>
  </si>
  <si>
    <t>3.11.</t>
  </si>
  <si>
    <t>3.12.</t>
  </si>
  <si>
    <t>3.13.</t>
  </si>
  <si>
    <t>3.14.</t>
  </si>
  <si>
    <t>3.15.</t>
  </si>
  <si>
    <t>4.36.</t>
  </si>
  <si>
    <t>4.37.</t>
  </si>
  <si>
    <t>4.38.</t>
  </si>
  <si>
    <t>4.39.</t>
  </si>
  <si>
    <t>4.40.</t>
  </si>
  <si>
    <t>4.42.</t>
  </si>
  <si>
    <t>4.43.</t>
  </si>
  <si>
    <t>4.44.</t>
  </si>
  <si>
    <t>MJERITELJSKA KUĆICA UKUPNO:</t>
  </si>
  <si>
    <t>MJERITELJSKA KUĆICA</t>
  </si>
  <si>
    <t>Mjeriteljska kućica (kontejnerski objekt)</t>
  </si>
  <si>
    <t>Radovi pokriveni ovom stavkom uključuju  osiguranje cjelokupne radne snage, materijala, opreme i provedbu svog potrebnog rada na nabavi, dopremi i postavljanju komunalnih kontejnera i ostale opreme na reciklažnom dvorištu:</t>
  </si>
  <si>
    <t>MONTAŽNI RADOVI</t>
  </si>
  <si>
    <t>MONTAŽNI RADOVI UKUPNO:</t>
  </si>
  <si>
    <r>
      <t>Geotekstil 400 g/m</t>
    </r>
    <r>
      <rPr>
        <b/>
        <vertAlign val="superscript"/>
        <sz val="10"/>
        <rFont val="Cambria"/>
        <family val="1"/>
      </rPr>
      <t>2</t>
    </r>
  </si>
  <si>
    <t>Radovi pokriveni ovom stavkom uključuju  osiguranje cjelokupne radne snage, materijala, opreme i provedbu svog potrebnog rada na nabavi, dopremi i ugradnji separacijskog geotekstila 400 g/m². 
Jedinična cijena i količina treba sadržavati:
-sav rad i pripremne aktivnosti za rukovanje materijalom
-sav rad i dodatni materijal (uključujući preklope) za polaganje i spajanje materijala
-sva potrebna ispitivanja i izvještaje kojima se dokazuje kvaliteta materijala
-sve što je potrebno za ispunjavanje zahtjeva kontrole kvalitete radova</t>
  </si>
  <si>
    <t xml:space="preserve">Odvoz viška materijala od iskopa </t>
  </si>
  <si>
    <t>Oplata temelja vage i temeljnih greda</t>
  </si>
  <si>
    <t>Radovi pokriveni ovom stavkom uključuju  osiguranje cjelokupne radne snage, materijala, opreme i provedbu svog potrebnog rada na izradi oplate temelja vage i spojnih temeljnih greda. U cijenu ove stavke je uključena izrada odnosno dobava i prijevoz oplate, te vrijednosti svih radova i materijala.</t>
  </si>
  <si>
    <t>Betoniranje AB temelja vage i temeljnih greda</t>
  </si>
  <si>
    <t>Radovi pokriveni ovom stavkom uključuju  osiguranje cjelokupne radne snage, materijala, opreme i provedbu svog potrebnog rada za betoniranje AB temelja vage i temeljnih greda betonom tlačne čvrstoće C 30/37 u dvostranoj daščanoj oplati. Potrebno je izraditi, postaviti, skinuti i očistiti dvostranu oplatu. U cijenu ove stavke je uključena izrada odnosno dobava i prijevoz betona te strojna ugradba i njega svježeg betona, te vrijednosti svih radova i materijala. U betonu treba ostaviti otvore za odvodnju i prolaz instalacija, a sve prema nacrtima.</t>
  </si>
  <si>
    <t>Podložni sloj betona</t>
  </si>
  <si>
    <t>Betoniranje sloja betona ispod mosta vage</t>
  </si>
  <si>
    <t>Radovi pokriveni ovom stavkom uključuju  osiguranje cjelokupne radne snage, materijala, opreme i provedbu svog potrebnog rada za betoniranje sloja betona ispod mosta vage, betonom tlačne čvrstoće C 20/25, debljine 10 cm u padu. U cijenu je uključena izrada odnosno dobava i prijevoz betona te strojna ugradba i njega svježeg betona.</t>
  </si>
  <si>
    <t>Radovi pokriveni ovom stavkom uključuju  osiguranje cjelokupne radne snage, materijala, opreme i provedbu svog potrebnog rada za betoniranje ploče mosta vage, betonom tlačne čvrstoće C 35/45, XF2, XM1. U cijenu je uključena izrada odnosno dobava i prijevoz betona te strojna ugradba i njega svježeg betona.</t>
  </si>
  <si>
    <t>Armatura</t>
  </si>
  <si>
    <t>Radovi pokriveni ovom stavkom uključuju  osiguranje cjelokupne radne snage, materijala, opreme i provedbu svog potrebnog rada za nabavu, dopremu, sječenje, savijanje i postavljanje  rebraste armature B500B srednje složenosti svih profila sa prijevozom. U cijenu su uključene vrijednosti svih radova i materijala.</t>
  </si>
  <si>
    <t>Obračun po kg.</t>
  </si>
  <si>
    <t>Cestovna elektronička mosna vaga nosivosi 50 t</t>
  </si>
  <si>
    <r>
      <t>Obračun po m</t>
    </r>
    <r>
      <rPr>
        <vertAlign val="superscript"/>
        <sz val="10"/>
        <rFont val="Cambria"/>
        <family val="1"/>
      </rPr>
      <t xml:space="preserve">3 </t>
    </r>
    <r>
      <rPr>
        <sz val="10"/>
        <rFont val="Cambria"/>
        <family val="1"/>
      </rPr>
      <t>u sraslom stanju.</t>
    </r>
  </si>
  <si>
    <r>
      <t>Obračun po m</t>
    </r>
    <r>
      <rPr>
        <vertAlign val="superscript"/>
        <sz val="10"/>
        <rFont val="Cambria"/>
        <family val="1"/>
      </rPr>
      <t>3</t>
    </r>
    <r>
      <rPr>
        <sz val="10"/>
        <rFont val="Cambria"/>
        <family val="1"/>
      </rPr>
      <t xml:space="preserve"> u rastresirom stanju.</t>
    </r>
  </si>
  <si>
    <t>Radovi pokriveni ovom stavkom uključuju  osiguranje cjelokupne radne snage, materijala, opreme i provedbu svog potrebnog rada za betoniranje podložnog sloja deljine 10 cm, betonom tlačne čvrstoće C 20/25. U cijenu je uključena izrada odnosno dobava i prijevoz betona te strojna ugradba i njega svježeg betona.</t>
  </si>
  <si>
    <t xml:space="preserve">Radovi pokriveni ovom stavkom uključuju  osiguranje cjelokupne radne snage, materijala, opreme i provedbu svog potrebnog rada za iskolčenje prometnih površina reciklažnog dvorišta. Radovi obuhvaćaju, izradu elaborata iskolčenja, sva potrebna geodetska mjerenja kojima se podaci sa projekta prenose na teren, osiguranje osi trase i stalnih visinskih točaka, obnavljanje i održavanje oznaka na terenu za vrijeme građenja pa sve do predaje radova kao i izrada snimke izvedenog stanja. </t>
  </si>
  <si>
    <t>Radovi pokriveni ovom stavkom uključuju  osiguranje cjelokupne radne snage, opreme i provedbu svog potrebnog rada na odvozu viška materijala od iskopa nakon zatrpavanja rova, kamionom na privremenu deponiju u krugu odlagališta. U cijenu je uračunat utovar, istovar i grubo razastiranje na deponiji.</t>
  </si>
  <si>
    <t>Radovi pokriveni ovom stavkom uključuju  osiguranje cjelokupne radne snage, opreme i provedbu svog potrebnog rada za:</t>
  </si>
  <si>
    <t>Široki iskop materijala B i C kategorije.</t>
  </si>
  <si>
    <t>Utovar iskopanog materijala u vozilo te prijevoz u nasip ili na gradsku deponiju na udaljenost do 20 km.</t>
  </si>
  <si>
    <t>Radovi pokriveni ovom stavkom uključuju  osiguranje cjelokupne radne snage, opreme i provedbu svog potrebnog rada za uređenje posteljice.
Stavkom je predviđeno uređenje do izrade nasipa ili tamponskog sloja. Stavkom su obuhvaćeni sljedeći radovi:
- planiranje posteljice na projektom predviđene kote.
- rješenje odvodnje posteljice,
- zbijanje posteljice, tako da se postigne zbijenost od 100 % prema standardnom Proctorovom pokusu odnosno Me veće ili jednako 30 MN/m² za zemljane materijale, odnosno Me &gt;= 40 MN/m² za kamene materijale mjereno kružnom pločom promjera 30 cm pri optimalnoj vlažnosti materijala.
U cijenu stavke uključeni su svi pripremni i pomoćni radovi, alati i materijali.</t>
  </si>
  <si>
    <t>Radovi pokriveni ovom stavkom uključuju  osiguranje cjelokupne radne snage, materijala, opreme i provedbu svog potrebnog rada za izradu nasipa od kamenih materijala.
Ovaj rad obuhvaća:
-  nasipavanje i zasipanje slojevima od 30 cm,
- eventualno vlaženje ili sušenje te zbijanje i planiranje materijala u nasipu prema dimenzijama i nagibima danim u projektu.
Nasip ispod kolnih površina izvodi se od kamenog materijala (dolomita) u slojevima čija se debljina određuje u ovisnosti u vrsti materijala i nabijačima. Nabijanje treba izvoditi tako da se kod svakog sloja postigne Me= 40 MN/m². Kao nasipni materijal može se koristiti selektirani materijal iz iskopa navedenih specifikacija.</t>
  </si>
  <si>
    <t>Radovi pokriveni ovom stavkom uključuju  osiguranje cjelokupne radne snage, materijala, opreme i provedbu svog potrebnog rada za odvoz viška materijala iz iskopa po završetku radova na lokaciju odobrene stalne deponije. Stavka obuhvaća utovar i transport materijala na deponiju na udaljenost do 20 km, kao i sav rad i troškove na zbrinjavanju materijala.</t>
  </si>
  <si>
    <t>AB kolnik</t>
  </si>
  <si>
    <t>Armatura AB kolnika</t>
  </si>
  <si>
    <t>Obračun se vrši po kg ugrađene armature.</t>
  </si>
  <si>
    <t>3.17.</t>
  </si>
  <si>
    <t>Izvedba betonskih rubnjaka pješačke staze</t>
  </si>
  <si>
    <t>Radovi pokriveni ovom stavkom uključuju  osiguranje cjelokupne radne snage, materijala, opreme i provedbu svog potrebnog rada za izvođenje veznog sloja asfalt-betonskog kolnika (AC 32 base, BIT 50/70, AG6, M2, 8 cm).
Izvedbi gornjeg (bitumeniziranog) nosivog sloja može se prići nakon propisno izvedenog, ispitanog i po nadzornom inženjeru preuzetog donjeg nosivog sloja tampona.
Ova stavka obuhvaća:
- dobava i doprema asfaltne mješavine,
- čišćenje i prskanje podloge za BNS,
- razastiranje, valjanje i njega BNS-a,
Obuhvaćen je sav rad na izradi i ugradnji BNS-a kao i sva potrebna tekuća i kontrolna ispitivanja s izradom atesta za dokaz kvalitete ugrađenog sloja.</t>
  </si>
  <si>
    <t>Radovi pokriveni ovom stavkom uključuju  osiguranje cjelokupne radne snage, materijala, opreme i provedbu svog potrebnog rada za izvođenje završnog sloja kolnika od asfalt-betona (habajući sloj AB11 sufr, BIT 50/70, AG1, M2, d=4 cm).
Izradi ovog sloja može se prići nakon propisno izvedenog i po nadzornom inženjeru preuzetog BNS ili veznog sloja.
Ova stavka obuhvaća:
- dobava i doprema asfaltne mješavine,
- čišćenje i prskanje podloge za asfalt-beton,
- razastiranje, valjanje i njega asfalt-betona, kao i sva potrebna tekuća i kontrolna ispitivanja s izradom atesta za dokaz kvalitete</t>
  </si>
  <si>
    <t xml:space="preserve">Radovi pokriveni ovom stavkom uključuju  osiguranje cjelokupne radne snage, materijala, opreme i provedbu svog potrebnog rada za postavljanje armature armirano betonskog kolnika od obostrano armiranih mreža Q-503 . U jediničnu cijenu je uključena nabava, doprema, siječenje, čišćenje od hrđe, ispravljanje, postavljanje,  vezivanje,  te svi ostali radovi i materijali (podlošci i sl.) potrebiti da se  armatura postavi na mjesto određeno nacrtom. Prije betoniranja Nadzorni inženjer treba pregledati ugrađenu armaturu, uloške i podloške te utvrditi čvrstoću oplate, nakon čega se smije pristupiti betoniranju. </t>
  </si>
  <si>
    <t>Radovi pokriveni ovom stavkom uključuju  osiguranje cjelokupne radne snage, materijala, opreme i provedbu svog potrebnog rada za planiranje dna rova. Planiranje dna rova vrši se ručno prema projektiranoj širini i padu dna rova s točnošću ±3 cm. Iskopani materijal izbaciti van rova.</t>
  </si>
  <si>
    <t>Radovi pokriveni ovom stavkom uključuju  osiguranje cjelokupne radne snage, materijala, opreme i provedbu svog potrebnog rada za izradu podloge od pijeska za polaganje kanalizacijskih cijevi u dnu rova, debljine 15 cm. Gotova podloga planirana točnošću ±1 cm i u padu prema projektu.
U cijenu stavke ulazi nabava, doprema, razvod, ubacivanje i planiranje pijeska u rov s nabijanjem.</t>
  </si>
  <si>
    <t>Radovi pokriveni ovom stavkom uključuju  osiguranje cjelokupne radne snage, materijala, opreme i provedbu svog potrebnog rada za izradu obloge kanalizacijske cijevi,  nakon montaže, pijeskom do visine 30 cm iznad gornjeg ruba cijevi. Zatrpavanju se može pristupiti nakon montaže cijevi i uspješno provedenog ispitivanja na tlak i ispravno funkcioniranje. Zahtjeva se simetrično zatrpavanje i zbijanje materijala istovremeno s obje strane cijevi. Ugrađivanje i nabijanje vršiti u slojevima po 20 cm. Stavka obuhvaća obuhvaća nabavu, dopremu, razvoz, ubacivanje, razastiranje i nabijanje pijeska.</t>
  </si>
  <si>
    <r>
      <t>Radovi pokriveni ovom stavkom uključuju  osiguranje cjelokupne radne snage, materijala, opreme i provedbu svog potrebnog rada za zatrpavanje rova materijalom iz iskopa.
Zatrpavanju se može pristupiti nakon montaže cijevi i uspješno provedenog ispitivanja na tlak i ispravno funkcioniranje. Prije zatrpavanja obavezno pregledati cjevovod i ustanoviti da nema nekih mehaničkih oštećenja. Nakon toga pristupa se zatrpavanju u slojevima po 30 cm s pažljivim nabijanjem materijala.
Rad se predviđa dijelom ručno, a dijelom strojno. Ručno je predviđeno do 20 %, a ostalo strojno.  Zatrpavanje rova treba izvesti do kote uređene površine terena.
Zbijenost zatrpanog rova mora biti tolika da ne dođe do naknadnog slijeganja. 
Obračun po m</t>
    </r>
    <r>
      <rPr>
        <vertAlign val="superscript"/>
        <sz val="10"/>
        <rFont val="Cambria"/>
        <family val="1"/>
      </rPr>
      <t>3</t>
    </r>
    <r>
      <rPr>
        <sz val="10"/>
        <rFont val="Cambria"/>
        <family val="1"/>
      </rPr>
      <t xml:space="preserve"> ugrađenog materijala iz iskopa.</t>
    </r>
  </si>
  <si>
    <r>
      <t>Radovi pokriveni ovom stavkom uključuju  osiguranje cjelokupne radne snage, materijala, opreme i provedbu svog potrebnog rada za zatrpavanje oko objekata kanlizacije materijalom iz iskopa.
Zatrpavanje se izvodi nakon uspješne tlačne probe cjevovoda i pregleda okna. Zatrpavanje se izvodi u slojevima po 30 cm s pažljivim nabijanjem materijala uz zidove okna.
Rad se predviđa dijelom ručno, a dijelom strojno. Ručno je predviđeno do 30 %, a ostalo strojno.  Zatrpavanje treba izvesti do kote uređene površine terena.
Zbijenost mora biti tolika da ne dođe do naknadnog slijeganja.
Obračun po m</t>
    </r>
    <r>
      <rPr>
        <vertAlign val="superscript"/>
        <sz val="10"/>
        <rFont val="Cambria"/>
        <family val="1"/>
      </rPr>
      <t>3</t>
    </r>
    <r>
      <rPr>
        <sz val="10"/>
        <rFont val="Cambria"/>
        <family val="1"/>
      </rPr>
      <t xml:space="preserve"> ugrađenog materijala iz iskopa.</t>
    </r>
  </si>
  <si>
    <t xml:space="preserve">Radovi pokriveni ovom stavkom uključuju  osiguranje cjelokupne radne snage, opreme i provedbu svog potrebnog rada za odvoz materijala od iskopa nakon zatrpavanja rova, kamionom na gradsku deponiju udaljenost do 20 km. U cijenu je uračunat utovar, istovar i grubo razastiranje na deponiji. Koeficijent rastresitosti 1,35. </t>
  </si>
  <si>
    <t>Radovi pokriveni ovom stavkom uključuju  osiguranje cjelokupne radne snage, materijala, opreme i provedbu svog potrebnog rada za izradu, postavljanje i skidanje prijelaza za vozila preko iskopanog rova. Prijelaz izvesti čeličnim pločama debljine 20 mm.</t>
  </si>
  <si>
    <t>Radovi pokriveni ovom stavkom uključuju  osiguranje cjelokupne radne snage, opreme i provedbu svog potrebnog rada za ručni otkop rovova (šliceva) radi detekcije, te mogućeg utvrđivanja dubine postojećih instalacija, kako ne bi došlo do neželjenih oštećenja. Stavka obuhvaća ručni iskop rova širine oko 60 cm i dubine do 100 cm s potrebnim nabijanjem, zatrpavanjem i dovođenjem površine u prvobitno stanje.
Broj probnih mjesta određuje nadzorni inženjer investitora.</t>
  </si>
  <si>
    <t>Kanalizacijske cijevi</t>
  </si>
  <si>
    <t>Radovi pokriveni ovom stavkom uključuju  osiguranje cjelokupne radne snage, materijala, opreme i provedbu svog potrebnog rada za osiguranje gradilišta s izradom i postavljanjem prijenosne zaštitne ograde uz rov kanala.</t>
  </si>
  <si>
    <t>Radovi pokriveni ovom stavkom uključuju  osiguranje cjelokupne radne snage, materijala, opreme i provedbu svog potrebnog rada za izrada geodetske snimke izvedene kanalizacijske mreže s ucrtavanjem u situaciju te snimanje izvedenih revizijskih komora. Snimak izvedenog stanja pripremiti kao elaborat na tehničkom pregledu.</t>
  </si>
  <si>
    <t>b) objekti na kanalizaciji</t>
  </si>
  <si>
    <t>Radovi pokriveni ovom stavkom uključuju svu opremu, materijal i radnu snagu za iskolčenje trase kanalizacije. Rad obuhvaća sve radove snimanja, obilježavanja i profiliranja s upisivanjem oznaka na svim čvorovima i revizijskim oknima s osiguranjima. Stavka obuhvaća i geodetsku kontrola glavnih točaka trase tijekom izvođenja radova.</t>
  </si>
  <si>
    <t>NADSTREŠNICA</t>
  </si>
  <si>
    <t xml:space="preserve">Iskolčenje trase </t>
  </si>
  <si>
    <t>Radovi pokriveni ovom stavkom uključuju svu opremu, materijal i radnu snagu za iskolčenje trase. Rad obuhvaća sve radove snimanja, obilježavanja i profiliranja cjevovoda sa upisivanjem oznaka i osiguranjima.</t>
  </si>
  <si>
    <r>
      <t>Obračun po m</t>
    </r>
    <r>
      <rPr>
        <vertAlign val="superscript"/>
        <sz val="10"/>
        <rFont val="Cambria"/>
        <family val="1"/>
      </rPr>
      <t>3</t>
    </r>
    <r>
      <rPr>
        <sz val="10"/>
        <rFont val="Cambria"/>
        <family val="1"/>
      </rPr>
      <t xml:space="preserve"> stvarno iskopanog materijala u sraslom  stanju.</t>
    </r>
  </si>
  <si>
    <t>Odvoz materijala iz iskopa</t>
  </si>
  <si>
    <r>
      <t>Obračun se vrši po m</t>
    </r>
    <r>
      <rPr>
        <vertAlign val="superscript"/>
        <sz val="10"/>
        <rFont val="Cambria"/>
        <family val="1"/>
      </rPr>
      <t>3</t>
    </r>
    <r>
      <rPr>
        <sz val="10"/>
        <rFont val="Cambria"/>
        <family val="1"/>
      </rPr>
      <t xml:space="preserve"> iskopanog rova.</t>
    </r>
  </si>
  <si>
    <t>Betonska uporišta u  oknu</t>
  </si>
  <si>
    <r>
      <t>Obračun po m</t>
    </r>
    <r>
      <rPr>
        <vertAlign val="superscript"/>
        <sz val="10"/>
        <rFont val="Cambria"/>
        <family val="1"/>
      </rPr>
      <t>3</t>
    </r>
    <r>
      <rPr>
        <sz val="10"/>
        <rFont val="Cambria"/>
        <family val="1"/>
      </rPr>
      <t xml:space="preserve"> ugrađenog betona.</t>
    </r>
  </si>
  <si>
    <t>Rezanje cjevovoda</t>
  </si>
  <si>
    <t>obračun po komadu reza</t>
  </si>
  <si>
    <t>Razupiranje rova</t>
  </si>
  <si>
    <t>Radovi pokriveni ovom stavkom uključuju  osiguranje cjelokupne radne snage, materijala, opreme i provedbu svog potrebnog rada za razupiranje rovova i jama. Razupiranje rovova i jama vrši se mosnicama razuporama s potrebnim klinovima ili željeznim razuporama na vijak.
Rad obuhvaća izradu, postavljanje i skidanje razupirača i oplate. Razupiranje izvesti tako da se  osigura siguran i nesmetan rad u rovu.</t>
  </si>
  <si>
    <t>Radovi pokriveni ovom stavkom uključuju  osiguranje cjelokupne radne snage, materijala, opreme i provedbu svog potrebnog rada za razupiranje rovova. Razupiranje rovova vrši se mosnicama razuporama s potrebnim klinovima ili željeznim razuporama na vijak. Rad obuhvaća izradu, postavljanje i skidanje razupirača i oplate. Razupiranje izvesti tako da se  osigura siguran i nesmetan rad u rovu.</t>
  </si>
  <si>
    <t>Radovi pokriveni ovom stavkom uključuju  osiguranje cjelokupne radne snage, materijala, opreme i provedbu svog potrebnog rada za izradu podloge od pijeska za polaganje vodovodnih cijevi u dnu rova, debljine 10 cm. Gotova podloga planirana točnošću ±1 cm i u padu prema projektu.
U cijenu stavke ulazi nabava, doprema, razvod, ubacivanje i planiranje pijeska u rov s nabijanjem.</t>
  </si>
  <si>
    <t>Radovi pokriveni ovom stavkom uključuju  osiguranje cjelokupne radne snage, materijala, opreme i provedbu svog potrebnog rada za odvoz materijala od iskopa nakon zatrpavanja rova, kamionom na gradsku deponiju udaljenost do 20 km. U cijenu je uračunat utovar, istovar i grubo razastiranje na deponiji. Koeficijent rastresitosti 1,35.</t>
  </si>
  <si>
    <t>Radovi pokriveni ovom stavkom uključuju  osiguranje cjelokupne radne snage, materijala, opreme i provedbu svog potrebnog rada za izradu, postavljanje i skidanje pješačkih prijelaza preko iskopanog rova. Izraditi prijelaz širine 1 m, te zaštitnu ogradu visine 1,2 m (s obje strane prijelaza).</t>
  </si>
  <si>
    <t>Radovi pokriveni ovom stavkom uključuju  osiguranje cjelokupne radne snage, materijala, opreme i provedbu svog potrebnog rada za ručni otkop rovova (šliceva) radi detekcije, te mogućeg utvrđivanja dubine postojećih instalacija, kako ne bi došlo do neželjenih oštećenja. Stavka obuhvaća ručni iskop rova širine cca 60 cm i dubine do 100 cm s potrebnim nabijanjem, zatrpavanjem i dovođenjem površine u prvobitno stanje.
Broj probnih mjesta određuje nadzorni inženjer investitora.</t>
  </si>
  <si>
    <t>Radovi pokriveni ovom stavkom uključuju  osiguranje cjelokupne radne snage, materijala, opreme i provedbu svog potrebnog rada za izradu betonskih uporišta u oknu hidro stanice sa svim potrebnim materijalom i radom.
U cijenu ulazi spravljanje, transport i ugradba betona tlačne čvrstoće C20/25, te postavljanje i skidanje oplate.</t>
  </si>
  <si>
    <t>Fazonski komadi</t>
  </si>
  <si>
    <t xml:space="preserve">Radovi pokriveni ovom stavkom uključuju  osiguranje cjelokupne radne snage, materijala, opreme i provedbu svog potrebnog rada za osiguranje gradilišta s izradom i postavljanjem prijenosne zaštitne ograde uz rov. </t>
  </si>
  <si>
    <t>Radovi pokriveni ovom stavkom uključuju  osiguranje cjelokupne radne snage, materijala, opreme i provedbu svog potrebnog rada za izradu geodetske snimke izvedene vodovodne mreže s ucrtavanjem u situaciju te snimanje izvedene vodomjerne komore.
Snimak izvedenog stanja pripremiti kao elaborat na tehničkom pregledu.</t>
  </si>
  <si>
    <t>Radovi pokriveni ovom stavkom uključuju  osiguranje cjelokupne radne snage, materijala, opreme i provedbu svog potrebnog rada za rezanje cjevovoda zbog umetanja fazonskih komada i postizanja određene stacionaže, kao i završna obrada reza.</t>
  </si>
  <si>
    <t>4.27.</t>
  </si>
  <si>
    <t>Ugradnja tucanika ispod podne ploče</t>
  </si>
  <si>
    <t>Betoniranje podne ploče nadstrešnice</t>
  </si>
  <si>
    <t>Obloga trapeznim limom - krov</t>
  </si>
  <si>
    <t>Odvodnja vertikala</t>
  </si>
  <si>
    <t>Obračun po m1.</t>
  </si>
  <si>
    <t>Odvodnja žlijeb</t>
  </si>
  <si>
    <t>m1</t>
  </si>
  <si>
    <t>7.1.</t>
  </si>
  <si>
    <t>7.2.</t>
  </si>
  <si>
    <t>7.3.</t>
  </si>
  <si>
    <t>7.4.</t>
  </si>
  <si>
    <t>7.5.</t>
  </si>
  <si>
    <t>7.6.</t>
  </si>
  <si>
    <t>7.7.</t>
  </si>
  <si>
    <t>7.8.</t>
  </si>
  <si>
    <t>7.9.</t>
  </si>
  <si>
    <t>7.10.</t>
  </si>
  <si>
    <t>7.11.</t>
  </si>
  <si>
    <t>7.12.</t>
  </si>
  <si>
    <t>7.13.</t>
  </si>
  <si>
    <t>9.1.</t>
  </si>
  <si>
    <t>9.2.</t>
  </si>
  <si>
    <t>Radovi pokriveni ovom stavkom uključuju  osiguranje cjelokupne radne snage, materijala, opreme i provedbu svog potrebnog rada na nabavi, dopremi i postavljanju vartogasnih aparata. Vatrogasni aparati se postavljaju u mjeriteljsku kućicu, nadstrešnicu i na prostoru reciklažnog dvorišta.</t>
  </si>
  <si>
    <r>
      <t>m</t>
    </r>
    <r>
      <rPr>
        <vertAlign val="superscript"/>
        <sz val="10"/>
        <rFont val="Arial Narrow"/>
        <family val="1"/>
      </rPr>
      <t>2</t>
    </r>
  </si>
  <si>
    <r>
      <t>Zatvoreni kontejner za samopodizač 5 m</t>
    </r>
    <r>
      <rPr>
        <vertAlign val="superscript"/>
        <sz val="10"/>
        <rFont val="Cambria"/>
        <family val="1"/>
      </rPr>
      <t>3</t>
    </r>
  </si>
  <si>
    <r>
      <t>Zatvoreni rolo kontejner 18 m</t>
    </r>
    <r>
      <rPr>
        <vertAlign val="superscript"/>
        <sz val="10"/>
        <rFont val="Cambria"/>
        <family val="1"/>
      </rPr>
      <t>3</t>
    </r>
  </si>
  <si>
    <r>
      <t>Kontejner za tekstil 1,5 m</t>
    </r>
    <r>
      <rPr>
        <vertAlign val="superscript"/>
        <sz val="10"/>
        <rFont val="Cambria"/>
        <family val="1"/>
      </rPr>
      <t>3</t>
    </r>
  </si>
  <si>
    <t>Kontejner za elektronički otpad</t>
  </si>
  <si>
    <t>Mobilno ekološko spremište</t>
  </si>
  <si>
    <t xml:space="preserve">Eko kontejner za otpadna ulja 500 l </t>
  </si>
  <si>
    <t>Spremnik volumena 40 l</t>
  </si>
  <si>
    <t>Zatvoreni tipski kontejner 320 l</t>
  </si>
  <si>
    <t>Zatvoreni tipski kontejner 640 l</t>
  </si>
  <si>
    <t xml:space="preserve">Kontejner za fluorescentne cijevi   </t>
  </si>
  <si>
    <r>
      <t>Zatvoreni tipski kontejner za oštre predmete 1 m</t>
    </r>
    <r>
      <rPr>
        <vertAlign val="superscript"/>
        <sz val="10"/>
        <rFont val="Cambria"/>
        <family val="1"/>
      </rPr>
      <t>3</t>
    </r>
  </si>
  <si>
    <t>KONTEJNER ZA ZAPOSLENE</t>
  </si>
  <si>
    <t>Betonski blokovi</t>
  </si>
  <si>
    <t>Kontejner za zaposlene</t>
  </si>
  <si>
    <t>KONTEJNER ZA ZAPOSLENE:</t>
  </si>
  <si>
    <t>Radovi pokriveni ovom stavkom uključuju  osiguranje cjelokupne radne snage, materijala, opreme i provedbu svog potrebnog rada za izradu obloge vodovodne cijevi nakon montaže i tlačne probe pijeskom do visine 30 cm iznad gornjeg ruba cijevi. Zatrpavanju se može pristupiti nakon montaže cijevi i uspješno provedene tlačne probe. Zahtjeva se simetrično zatrpavanje i zbijanje materijala istovremeno s obje strane cijevi.
Cijena rada obuhvaća nabavu, dopremu, razvoz, ubacivanje, razastiranje i nabijanje pijeska.</t>
  </si>
  <si>
    <t xml:space="preserve">Radovi pokriveni ovom stavkom uključuju  osiguranje cjelokupne radne snage, opreme i provedbu svog potrebnog rada za iskop i proširenje iskopa u tlu C kategorije na mjestu okna vodomjernog okna s odbacivanjem materijala uz rub rova.
Iskop se uglavnom predviđa strojno, dok se ručno predviđa samo na mjestima gdje se iskop ne može izvršiti mehanizacijom (90 % strojno, a 10 % ručnog iskopa).
Rad na iskopu obuhvaća pravilno zasijecanje bočnih strana i grubo planiranje dna rova.
U cijenu uključen iskop bez obzira na sadržaj vode u iskopu i otežan rad radi razupirača. </t>
  </si>
  <si>
    <t>Vodomjerno okno</t>
  </si>
  <si>
    <t>D110 mm, SDR 17</t>
  </si>
  <si>
    <t>PEHD DN110mm</t>
  </si>
  <si>
    <t>D25 mm, SDR 17</t>
  </si>
  <si>
    <t>Priključak kontejnera za zaposlene na vodovod</t>
  </si>
  <si>
    <t>Radovi pokriveni ovom stavkom uključuju svu opremu, materijal i radnu snagu za izvedbu spoja dovedenog vodovoda na priključak na kontejneru za zaposlene. Sastoji se od vertikalnog izlaza cijevi DN20 iz zemlje do mjesta priključka na kontejneru za zaposlene. Stavka uključuje sva potrebna koljena i ostale elemente za promjenu smjera i redukcije. Uključuje i sav potrebno spojni i brtveni materijal.</t>
  </si>
  <si>
    <t>Obračun po komadu izvedenog potpuno funkcionalnog spoja.</t>
  </si>
  <si>
    <r>
      <t>Radovi pokriveni ovom stavkom uključuju  osiguranje cjelokupne radne snage, opreme i provedbu svog potrebnog rada za iskop i proširenje iskopa, u tlu C kategorije, na mjestu  objekata kanalizacije s odbacivanjem iskopanog materijala 1 m uz rub iskopa. Iskop se uglavnom predviđa strojno, dok se ručno predviđa samo proširenja i na mjestima gdje se iskop ne može izvršiti mehanizacijom (gdje smetaju postojeći podzemni objekti vodovoda i drugih komunalnih instalacija. (80 % strojno, a 20 % ručnog iskopa).
Obračun po m</t>
    </r>
    <r>
      <rPr>
        <vertAlign val="superscript"/>
        <sz val="10"/>
        <rFont val="Cambria"/>
        <family val="1"/>
      </rPr>
      <t>3</t>
    </r>
    <r>
      <rPr>
        <sz val="10"/>
        <rFont val="Cambria"/>
        <family val="1"/>
      </rPr>
      <t xml:space="preserve"> stvarno iskopanog materijala u zbijenom stanju.</t>
    </r>
  </si>
  <si>
    <t>Nabava i postavljanje separacijskog geotekstila 400 g/m²</t>
  </si>
  <si>
    <t>Jedinična cijena i količina treba sadržavati:</t>
  </si>
  <si>
    <t>Sav rad i pripremne aktivnosti za rukovanje materijalom.</t>
  </si>
  <si>
    <t>Sav rad i dodatni materijal (uključujući preklope) za polaganje i spajanje materijala.</t>
  </si>
  <si>
    <t>Sva potrebna ispitivanja i izvještaje kojima se dokazuje kvaliteta materijala.</t>
  </si>
  <si>
    <t>Sve što je potrebno za ispunjavanje zahtjeva kontrole kvalitete radova.</t>
  </si>
  <si>
    <t>m²</t>
  </si>
  <si>
    <t>Iskop i zamjena podtla</t>
  </si>
  <si>
    <t>Radovi pokriveni ovom stavkom su detaljno opisani u poglavlju Programa kontrole i osiguranja kvalitete glavnog projekta i uključuju: osiguranje cjelokupne radne snage, materijala i opreme i provedbu svog potrebnog rada na na iskopu i zamjeni podtla. Stavka uključuje:</t>
  </si>
  <si>
    <t>Iskop podtla na mjestima potrebne zamjene tla ispod trupa posteljice u debljini sloja prosječno 100 cm.</t>
  </si>
  <si>
    <t>Utovar, prijevoz i razastiranje iskopanog materijala na odlagalište sa prijevozom na udaljenost do 100 m.</t>
  </si>
  <si>
    <t>Planiranje posteljice u iskopu na točnost ± 3 cm.</t>
  </si>
  <si>
    <t>Nabavu, dopremu i ugradnju zamjenskog sloja šljunka ili kamenog materijala.</t>
  </si>
  <si>
    <t>Ispitivanje zbijenosti i dobivanje atesta o zbijenosti.</t>
  </si>
  <si>
    <r>
      <t>m</t>
    </r>
    <r>
      <rPr>
        <vertAlign val="superscript"/>
        <sz val="10"/>
        <rFont val="Calibri"/>
        <family val="2"/>
      </rPr>
      <t>3</t>
    </r>
  </si>
  <si>
    <t>Nabava i postavljanje separacijskog geotekstila 400 g/m².</t>
  </si>
  <si>
    <t xml:space="preserve">Radovi koji su pokriveni unutar ove stavke su detaljno opisani u poglavlju Programa kontrole i osiguranja kvalitete glavnog projekta, a  uključuju osiguranje cjelokupne radne snage, materijala i opreme, i provedbu svog potrebnog rada na skladištenju, dopremi, postavljanju i ispitivanju separacijskog geotekstila mase 400 g/m². </t>
  </si>
  <si>
    <t>Geomreža 60/60 kN/m².</t>
  </si>
  <si>
    <t>Radovi pokriveni ovom stavkom su detaljno opisani u poglavlju Programa kontrole i osiguranja kvalitete glavnog projekta i uključuju:  osiguranje cjelokupne radne snage, materijala i opreme i provedbu svog potrebnog rada na nabavi, dopremi i izvedbi:</t>
  </si>
  <si>
    <t xml:space="preserve">E-PEHD DN100 </t>
  </si>
  <si>
    <t>FF komad DN100, L=800 mm</t>
  </si>
  <si>
    <t>EV zasun DN100</t>
  </si>
  <si>
    <t>hvatač nečistoća DN100</t>
  </si>
  <si>
    <t>FFR DN100/80, L=200 mm</t>
  </si>
  <si>
    <t>FF komad DN80, L=300 mm</t>
  </si>
  <si>
    <t>povratni ventil DN100</t>
  </si>
  <si>
    <t>ventil za ubušivanje pod tlakom</t>
  </si>
  <si>
    <t>iso kutni utični fiting s bajunetnim spojem</t>
  </si>
  <si>
    <t>koljeno ZN ŽŽ 1"</t>
  </si>
  <si>
    <t>cijev ZN 1"</t>
  </si>
  <si>
    <t>OGRADA</t>
  </si>
  <si>
    <t>5.1.</t>
  </si>
  <si>
    <t>Iskopi za temelje stupova</t>
  </si>
  <si>
    <t>Radovi pokriveni ovom stavkom uključuju svu opremu, materijal i radnu snagu za ručni iskop zemljanog materijala "C" kategorije za temelje samce ograde oko odlagališta dimenzija 0,40x0,40x0,85 m na osnom razmaku od 2,52 m, uključivo odvoz zemlje na lokaciju unutar odlagališta.</t>
  </si>
  <si>
    <t>BETONSKI RADOVI</t>
  </si>
  <si>
    <t>5.2.</t>
  </si>
  <si>
    <t>Betoniranje temelja stupova</t>
  </si>
  <si>
    <t>Radovi pokriveni ovom stavkom uključuju: osiguranje cjelokupne radne snage, materijala i opreme i provedbu svog potrebnog rada na nabavi, dopremi i izvedbi betoniranja temelja samaca za ogradu oko odlagališta dimenzija 0,40x0,40x0,90 m, sa betonom tlačne čvrstoće C 30/37. Temelji su na osovinskom razmaku od 2,52 m. U cijenu je uključena izrada odnosno dobava i prijevoz betona te strojna ugradba i njega svježeg betona sa oplatom.</t>
  </si>
  <si>
    <t>BETONSKI RADOVI UKUPNO:</t>
  </si>
  <si>
    <t>Dobava i postavljanje ograde</t>
  </si>
  <si>
    <t>Obračun po m' izvedene ograde.</t>
  </si>
  <si>
    <t>Ulazna vrata</t>
  </si>
  <si>
    <t>OGRADA UKUPNO (A+B+C+D):</t>
  </si>
  <si>
    <t>- ulazna vrata dvokrilna 3.5 + 3.5 m.</t>
  </si>
  <si>
    <t>- ulazna vrata (pješačka) jednokrilna 1.65 m.</t>
  </si>
  <si>
    <t>Balirka 25 t</t>
  </si>
  <si>
    <t>Radovi pokriveni ovom stavkom uključuju  osiguranje cjelokupne radne snage, materijala, opreme i provedbu svog potrebnog rada na nabavi, dopremi i postavljanju horizontalne balirke 420x 00x73 cm koja ostvaruje pritisak od 25 t i služi za prihvat PET, MET i papira koje sabija u balu dimenzijama 600x800x1000 mm. Balirka ima ugrađene nogice na podešavanje tako da se može namjestiti na svakoj podlozi. Na izlaznom otvoru balirke moguć je priključak palete s valjcima za lakšu manipulaciju sa samom balom. Otvor za ubacivanje otpada je dimenzije 1200x600 mm.</t>
  </si>
  <si>
    <t>Usitnjivač - shredder</t>
  </si>
  <si>
    <t xml:space="preserve">Izvođač je dužan osigurati izradu Izvedbenog projekta od strane ovlaštene osobe, a sve sukladno Zakonu o gradnji. 
Izvođač mora redovito raditi  fotodokumentaciju svih etapa i vrsta radova, izvedenih slojeva, objekata itd. Na kraju radova fotodokumentaciju će složiti kronološki i pojmovno na način da bude razumljivo opisana, te predati Naručitelju na CD/DVD mediju.
Izvođač je dužan osigurati čuvarsku službu (0 - 24 sata) od uvođenja u posao do primopredaje radova koja mora biti uključena u cijenu izvođenja radova. Također u cijenu izvođenja radova izvođač je dužan osigurati ured kontejnerskog tipa za smještaj osoblja te radni prostor za stručni nadzor i voditelja projekta. Ured gradilišta bit će dostupan sve do završetka ugovora. Demontaža i odvoz ureda idu na trošak Izvođača. Ured kontejnerskog tipa će biti vodonepropustan, zvučno izoliran, s odgovarajućom oblogom i prirodnim osvjetljenjem, biti  će opskrbljen sa grijanjem, ventilacijom i klimatizacijom, strujom, rasvjetom. Ured mora sadržavati svu opremu za rad nadzora, smještaj gradilišne dokumentacije i arhive, te održavanje gradilišnih sastanaka, uključivo stolove, stolice, stolice za goste, ormare itd. Kontejner mora biti opremljen sanitarnim čvorom, vodom i odvodnjom, ukoliko osoblju nadzornog inženjera isto nije osigurano na drugoj poziciji unutar gradilišta. Skladištenje, postupanje i ugradnja svih materijala, opreme ili dijelova opreme mora se provoditi u skladu s uputama proizvođača koje Izvođač dostavlja prilikom predaje zahtjeva za odobrenjem određenog materijala te u skladu s uvjetima iz Glavnog projekta. Ukoliko postoji neusklađenost između uvjeta ugradnje, manipulacije i skladištenja materijala danih od proizvođača i uvjeta iz projekta, mjerodavne su upute proizvođača. Izjave o svojstvima za materijale koji će se ugrađivati tijekom izvođenja radova Izvođač je dužan dostaviti Nadzornom inženjeru prilikom predaje zahtjeva za odobrenjem materijala. Bitne značajke materijala čije zadovoljavanje mora biti vidljivo iz Izjave o svojstvima određeni su programom kontrole i osiguranja kvalitete. Ukoliko iz Izjave o svojstvima nije moguće utvrditi da predloženi materijal/proizvod zadovoljava sve tražene bitne značajke, Izvođač je dužan dostaviti izvještaje o ispitivanju traženih bitnih značajki sukladno navedenim ili jednakovrijednim normama, provedenim od strane ovlaštenog međunarodnog ili domaćeg laboratorija.
</t>
  </si>
  <si>
    <t xml:space="preserve">Izvođač je dužan osigurati izradu snimke izvedenog stanja od ovlaštenog inženjera geodezije te sve potrebno za evidentiranje građevine u katastru u skladu s važećim propisima (upis u katastar). Navedeno uključuje sve potrebne terenske i uredske radove te materijale za komplet elaborata i dokumentacije izvedenog stanja. Dokumentacijom izvedenog stanja potrebno je obuhvatiti sve izvedene radove (ugrađeni slojevi, instalacije, objekti, krajobrazni elementi i sve ostalo što je predmet Ugovora) na način da je sve obuhvaćeno u jednom *.dwg dokumentu (x, y i z koordinata) sastavljenom iz zasebnih layera koji predstavljaju pojedini element građevine. Takav *.dwg dokument služiti će Naručitelju za potrebe daljnjeg upravljanja i održavanja građevine.
Sve zelene površine, kao što su bankine kao i one površine, koje će se tijekom izvedbe uništiti, treba popraviti tako da zadovolje svoju namjenu. 
Za uspješnost sadnje i sjetve biljnog materijala obavezno je poštovati biološke uvjete za sjetvu. Najpovoljniji periodi za provođenje radova krajobraznog uređenja su rano proljeće (nakon odmrzavanja tla, te prije prolistavanja) i kasna jesen (nakon otpadanja lišća cijela biljka stupa u stadij mirovanja, te je povoljni period do pojave smrzavanja tla).
Za početak radova na krajobraznom uređenju (sadnja i sjetva) potrebno je završiti sve građevinske radove. Ukoliko je upitan početak radova, sadnja i sjetva bi se trebala prebaciti na slijedeći pogodan period. 
Izvođač je obvezan osigurati potvrdu o podrijetlu i zdravstvenom stanju biljnog materijala koji je predmet ovog troškovnika i Glavnog projekta.
Kvalitetna uspostava biljnog pokrivača dužnost je izvođača radova krajobraznog uređenja.
Nakon provedenih radova (završetak svih radova) Izvođač je dužan napraviti završno čišćenje terena.
Prije nuđenja ponude izvođač je dužan upoznati se sa dokumentacijom na osnovu koje su izrađene specifikacije/troškovnik i za sve nejasnoće obavijestiti investitora koji će po potrebi zatražiti objašnjenje projektanta. Naknadne primjedbe na nepoznavanje građevine i projektne dokumentacije neće se uzeti u obzir kao razlog povećanja cijene.
</t>
  </si>
  <si>
    <t>Zatrpavanje jame oko zasunske komore materijalom iz iskopa</t>
  </si>
  <si>
    <t>Ispusna građevina</t>
  </si>
  <si>
    <t>beton C 30/37</t>
  </si>
  <si>
    <t>beton C 12/15</t>
  </si>
  <si>
    <r>
      <t>armatura 100 kg/m</t>
    </r>
    <r>
      <rPr>
        <vertAlign val="superscript"/>
        <sz val="10"/>
        <rFont val="Calibri"/>
        <family val="2"/>
      </rPr>
      <t>3</t>
    </r>
  </si>
  <si>
    <t>otklopna rešetka</t>
  </si>
  <si>
    <t>Na mjestima priključaka plastičnih kanalizacijskih cijevi trebaju biti ugrađeni RDS ulošci s brtvenim prstenom za priključenje cijevi od tvrde plastike na okno. RDS uložak treba biti odgovarajućih dimenzija.
Jediničnom cijenom izvedbe okna obuhvaćena je kompletna izvedba okna zajedno sa svom potrebnom oplatom, izravnavajući sloj betona tlačne čvrstoće C 12/15 d = 10 cm dobava i ugradnja cijevnih priključaka u stjenke okna, kao i dobava i ugradnja poklopca okna. Zemljoradnje za okno specificirane su odvojeno i nisu uključene u jediničnu cijenu izvedbe okna.</t>
  </si>
  <si>
    <t>Revizijska okna (prometna površina)</t>
  </si>
  <si>
    <t>Revizijska okna (zelena površina)</t>
  </si>
  <si>
    <t>Sabirna jama</t>
  </si>
  <si>
    <r>
      <t>Izrada sabirne jame iz armiranog betona C30/37 (bivša MB 40) – razred izloženosti XA1. Beton mora biti spremljen sa minimalno 300 kg cementa CEM I /m</t>
    </r>
    <r>
      <rPr>
        <vertAlign val="superscript"/>
        <sz val="10"/>
        <rFont val="Cambria"/>
        <family val="1"/>
      </rPr>
      <t>3</t>
    </r>
    <r>
      <rPr>
        <sz val="10"/>
        <rFont val="Cambria"/>
        <family val="1"/>
      </rPr>
      <t xml:space="preserve"> i može sadržavati max. 0,15 % CL. Jama je svijetlog otvora 3,75 x 2,0 m debljine stjenke 25 cm i svijetle dubine 1,96 m. Armatura je uključena u jediničnu cijenu stavke (1200 kg). Sastav betona, granulacija agregata, te priprema i ugradnja betonske smjese mora u svemu odgovarati odredbama Tehničkih propisa za betonske konstrukcije (Sl. list br. 101/05) – Prilog I i priznatim tehničkim pravilima određenim tim prilogom.</t>
    </r>
  </si>
  <si>
    <t>Cijena uključuje ugradnju betona strojno, na licu mjesta.</t>
  </si>
  <si>
    <t>PVC D110 mm</t>
  </si>
  <si>
    <t>PVC D160 mm</t>
  </si>
  <si>
    <t>PVC D200 mm</t>
  </si>
  <si>
    <t>PVC D250 mm</t>
  </si>
  <si>
    <t>PVC D315 mm</t>
  </si>
  <si>
    <t>žablja zaklopka DN 315 mm</t>
  </si>
  <si>
    <t>Obračun po kompletu ugrađene ispusne građevine okna.</t>
  </si>
  <si>
    <r>
      <t>Radovi pokriveni ovom stavkom su detaljno opisani u poglavlju Programa kontrole i osiguranja kvalitete glavnog projekta i uključuju osiguranje cjelokupne radne snage, materijala i opreme, te provedbu svog potrebnog rada na nabavi, dopremi i izvedbi ispusne građevine sa svim pripadajućim elementima, a sve prema nacrtima iz projekta. Stavka uključuje dobavu i ugradnju otklopne rešetke sa okvirom Ø 12 mm / 5 cm i mehanizmom za zatvaranje, te žabljom zaklopkom DN 315 na završetku ispusta. Ispusnu građevinu izvesti od betona C30/37 i armirati sa minimalno 100 kg/m</t>
    </r>
    <r>
      <rPr>
        <vertAlign val="superscript"/>
        <sz val="10"/>
        <rFont val="Cambria"/>
        <family val="1"/>
      </rPr>
      <t>3</t>
    </r>
    <r>
      <rPr>
        <sz val="10"/>
        <rFont val="Cambria"/>
        <family val="1"/>
      </rPr>
      <t xml:space="preserve"> rebraste armature oznake B500B. Ispod taložnice izvesti sloj podložnog betona tlačne čvrstoće C 12/15, debljine 10 cm. </t>
    </r>
  </si>
  <si>
    <t>RECIKLAŽNO DVORIŠTE KLOŠTAR PODRAVSKI</t>
  </si>
  <si>
    <t>IZGRADNJA RECIKLAŽNOG DVORIŠTA KOMPLETNOM INFRASTRUKTUROM</t>
  </si>
  <si>
    <t>k.č.br.: 999/2, k.o. Kloštar Podravski</t>
  </si>
  <si>
    <t>1/4</t>
  </si>
  <si>
    <t>kolovoz 2018.</t>
  </si>
  <si>
    <t xml:space="preserve">TROŠKOVNIK ZA RADOVE DANE U MAPI 1/4 GRAĐEVINSKI PROJEKT </t>
  </si>
  <si>
    <t>Široki iskop materijala C kategorije</t>
  </si>
  <si>
    <t xml:space="preserve">Radovi koji su pokriveni unutar ove stavke su detaljno opisani u poglavlju Programa kontrole i osiguranja kvalitete glavnog projekta, a  uključuju osiguranje cjelokupne radne snage, materijala i opreme, i provedbu svog potrebnog rada na skladištenju, dopremi, postavljanju i ispitivanju separacijskog geotekstila mase 400 g/m²,  uključujući postavljanje između mehanički zbijenog nosivog sloja i nasipa kamenog materijala. </t>
  </si>
  <si>
    <r>
      <t>Obračun po m</t>
    </r>
    <r>
      <rPr>
        <vertAlign val="superscript"/>
        <sz val="10"/>
        <rFont val="Cambria"/>
        <family val="1"/>
      </rPr>
      <t>3</t>
    </r>
    <r>
      <rPr>
        <sz val="10"/>
        <rFont val="Cambria"/>
        <family val="1"/>
      </rPr>
      <t xml:space="preserve"> iskopanog materijala.</t>
    </r>
  </si>
  <si>
    <r>
      <t>m</t>
    </r>
    <r>
      <rPr>
        <vertAlign val="superscript"/>
        <sz val="10"/>
        <rFont val="Cambria"/>
        <family val="1"/>
      </rPr>
      <t>3</t>
    </r>
  </si>
  <si>
    <r>
      <t>Obračun po m</t>
    </r>
    <r>
      <rPr>
        <vertAlign val="superscript"/>
        <sz val="10"/>
        <rFont val="Cambria"/>
        <family val="1"/>
      </rPr>
      <t>3</t>
    </r>
    <r>
      <rPr>
        <sz val="10"/>
        <rFont val="Cambria"/>
        <family val="1"/>
      </rPr>
      <t xml:space="preserve"> ugrađenog betona.</t>
    </r>
  </si>
  <si>
    <r>
      <t>Radovi pokriveni ovom stavkom uključuju  osiguranje cjelokupne radne snage, opreme i provedbu svog potrebnog rada za  iskop vodovodnog rova u tlu C kategorije prosječne širine 80 cm i dubine 1,00 metara s odbacivanjem materijala uz rub rova. Iskop se uglavnom predviđa strojno, dok se ručno predviđa samo na mjestima gdje se iskop ne može izvršiti mehanizacijom (gdje smetaju postojeći podzemni objekti vodovoda i drugih komunalnih instalacija. (80 % strojno, a 20 % ručnog iskopa).
Rad na iskopu obuhvaća pravilno zasijecanje bočnih strana i grubo planiranje dna rova. U cijenu uključen iskop bez obzira na sadržaj vode u iskopu i otežan rad radi razupirača. Naročito obratiti pažnju na širinu i dubinu rova da slijedi niveletu iskopa. 
Radovi moraju biti u potpunoj koordinaciji s montažom cijevi.
Obračun po m</t>
    </r>
    <r>
      <rPr>
        <vertAlign val="superscript"/>
        <sz val="10"/>
        <rFont val="Cambria"/>
        <family val="1"/>
      </rPr>
      <t>3</t>
    </r>
    <r>
      <rPr>
        <sz val="10"/>
        <rFont val="Cambria"/>
        <family val="1"/>
      </rPr>
      <t xml:space="preserve"> stvarno iskopanog materijala u sraslom  stanju.</t>
    </r>
  </si>
  <si>
    <r>
      <t>Radovi pokriveni ovom stavkom uključuju  osiguranje cjelokupne radne snage, materijala, opreme i provedbu svog potrebnog rada za zatrpavanje rova materijalom iz iskopa.
Zatrpavanju se može pristupiti nakon montaže cijevi i uspješno provedenog ispitivanja na tlak i ispravno funkcioniranje. Prije zatrpavanja obavezno pregledati cjevovod i ustanoviti da nema mehaničkih oštećenja. Nakon toga pristupa se zatrpavanju u slojevima po 30 cm s pažljivim nabijanjem materijala.
Rad se predviđa dijelom ručno, a dijelom strojno. Ručno je predviđeno do 10 %, a ostalo strojno.  Zatrpavanje rova treba izvesti do kote uređene površine terena.
Zbijenost zatrpanog rova mora biti tolika da ne dođe do naknadnog slijeganja. 
Obračun po m</t>
    </r>
    <r>
      <rPr>
        <vertAlign val="superscript"/>
        <sz val="10"/>
        <rFont val="Cambria"/>
        <family val="1"/>
      </rPr>
      <t>3</t>
    </r>
    <r>
      <rPr>
        <sz val="10"/>
        <rFont val="Cambria"/>
        <family val="1"/>
      </rPr>
      <t xml:space="preserve"> ugrađenog materijala iz iskopa.</t>
    </r>
  </si>
  <si>
    <r>
      <t>Radovi pokriveni ovom stavkom uključuju  osiguranje cjelokupne radne snage, opreme i provedbu svog potrebnog rada za iskop kanalskog rova širine 80 cm u tlu C kategorije s vertikalnim odsijecanjem tla, grubim izravnavanjem dna za kanalizacijske cijevi i linijske rešetke. Širina jarka 80 cm, dubine prema visinskim kotama s odbacivanjem materijala na 1,0 metar od rubova rova.
Iskop se uglavnom predviđa strojno, dok se ručno predviđa samo na mjestima gdje se iskop ne može izvršiti mehanizacijom (gdje smetaju postojeći podzemni objekti vodovoda i drugih komunalnih instalacija. (80 % strojno, a 20 % ručnog iskopa).
Obračunava se po m</t>
    </r>
    <r>
      <rPr>
        <vertAlign val="superscript"/>
        <sz val="10"/>
        <rFont val="Cambria"/>
        <family val="1"/>
      </rPr>
      <t>3</t>
    </r>
    <r>
      <rPr>
        <sz val="10"/>
        <rFont val="Cambria"/>
        <family val="1"/>
      </rPr>
      <t xml:space="preserve"> iskopanog materijala, mjereno u sraslom stanju.</t>
    </r>
  </si>
  <si>
    <t>Iskop materijala u tlu C kategorije</t>
  </si>
  <si>
    <t>KRAJOBRAZNO UREĐENJE</t>
  </si>
  <si>
    <t>Planiranje posteljice - sjetva travnjaka</t>
  </si>
  <si>
    <r>
      <t>Obračun se vrši po m</t>
    </r>
    <r>
      <rPr>
        <vertAlign val="superscript"/>
        <sz val="10"/>
        <rFont val="Cambria"/>
        <family val="1"/>
      </rPr>
      <t>2</t>
    </r>
    <r>
      <rPr>
        <sz val="10"/>
        <rFont val="Cambria"/>
        <family val="1"/>
      </rPr>
      <t xml:space="preserve"> planirane površine.</t>
    </r>
  </si>
  <si>
    <t>OPĆE NAPOMENE - PREAMBULA TROŠKOVNIKA KRAJOBRAZNOG UREĐENJA</t>
  </si>
  <si>
    <t>Plodna zemlja - sjetva travnjaka</t>
  </si>
  <si>
    <r>
      <t>Obračun je napravljen po m</t>
    </r>
    <r>
      <rPr>
        <vertAlign val="superscript"/>
        <sz val="10"/>
        <rFont val="Cambria"/>
        <family val="1"/>
      </rPr>
      <t>3</t>
    </r>
    <r>
      <rPr>
        <sz val="10"/>
        <rFont val="Cambria"/>
        <family val="1"/>
      </rPr>
      <t xml:space="preserve"> postavljene zemljane ispune.</t>
    </r>
  </si>
  <si>
    <t>Nabava i doprema plodne zemlje iz površinskog iskopa u zbijenom stanju s nasipavanjem, grubim i finim planiranjem na pripremljenom terenu. 
Plodna zemlja služi za nasipanje na površine predviđene za zatravnjivanje u sloju debljine 20  cm.</t>
  </si>
  <si>
    <t>Radovi pokriveni ovom stavkom uključuju sav materijal, opremu i radnu snagu za planiranje posteljice kao pripremu za polaganje plodne zemlje i ručnu sjetvu, a opisnu u projektu krajobraznog uređenja.</t>
  </si>
  <si>
    <t>1.2.</t>
  </si>
  <si>
    <t>1.3.</t>
  </si>
  <si>
    <t>Zatravnjivanje ravnih površina - ručna sjetva</t>
  </si>
  <si>
    <t>Zaštita površina izvan tijela odlagališta travnatim pokrivačem-ručnom sjetvom 5 dkg/m². Stavka obuhvaća pripremu površine za sjetvu (uništavanje korova, frezanje, gnojidbu mineralnim gnojivom 5 dkg/m²), ručnu sjetvu s valjanjem i zaljevanjem sa 20 l vode/m², do nicanja trave te prvi otkos uz sakupljanje i odvoz istog. Stavka se obračunava u iznosu od 30% nakon sjetve, a ostatak nakon nicanja trave.
Stavka nadalje uključuje brigu o posijanom travnatom pokrivaču u garantnom periodu, a odnosi se na  zalijevanje, dodatno gnojenje, sve po potrebi (sukladno preporuci u projektnoj dokumentaciji).
Travna smjesa:
80% Festuca arundinacea, 10% Lolium perenne i 10% Poa pratensis</t>
  </si>
  <si>
    <r>
      <t>Obračun se vrši po m</t>
    </r>
    <r>
      <rPr>
        <vertAlign val="superscript"/>
        <sz val="10"/>
        <color indexed="8"/>
        <rFont val="Cambria"/>
        <family val="1"/>
      </rPr>
      <t>2</t>
    </r>
    <r>
      <rPr>
        <sz val="10"/>
        <color indexed="8"/>
        <rFont val="Cambria"/>
        <family val="1"/>
      </rPr>
      <t xml:space="preserve"> površine izrasle trave</t>
    </r>
  </si>
  <si>
    <r>
      <t>m</t>
    </r>
    <r>
      <rPr>
        <vertAlign val="superscript"/>
        <sz val="10"/>
        <rFont val="Arial"/>
        <family val="2"/>
      </rPr>
      <t>2</t>
    </r>
  </si>
  <si>
    <t>1.4.</t>
  </si>
  <si>
    <t>Nabava i sadnja stabala</t>
  </si>
  <si>
    <t>Obračun se vrši po komadu dopremljene i posađene sadnice.</t>
  </si>
  <si>
    <t xml:space="preserve">kom. </t>
  </si>
  <si>
    <t>Nabava i sadnja grmlja</t>
  </si>
  <si>
    <t>1.5.</t>
  </si>
  <si>
    <t>1.7.</t>
  </si>
  <si>
    <t>Nabava i postava klupe</t>
  </si>
  <si>
    <t xml:space="preserve">Obračun po komadu </t>
  </si>
  <si>
    <t>1.8.</t>
  </si>
  <si>
    <t>Nabava i postava koša s pepeljarom</t>
  </si>
  <si>
    <t>Nabava, doprema i postava drvene klupe s naslonom dimenzije 180x58x40 cm (ŠxDxV), metalne konstrukcija od rubusnog lijevanog lakiranog postolja i drvenih platica sjedišta i naslona otpornih na veremenske uvjete s obrađenom i lakiranom površinom. Debljina platica ne smije biti manja od 2 cm. Pri odabiru proizvoda treba voditi računa da nisu korištene kemikalije niti postupci koji bi mogli naškoditi okolišu, a proizvod mora u potpunosti biti moguće reciklirati.
Stavka uključuje sav , materijal i sredstva potrebane za postavu. Stavka uključuje sidrenje klupa za podlogu kako bi se onemogućilo otuđenje i osigurala stabilnost.</t>
  </si>
  <si>
    <t>Nabava, doprema i postava koša za otpatke s pepeljarom za opuške. Konstrukcija koša treba biti od pocinčanih metalnih profila sa ili bez perforacija kako bi se osigurala trajnost. Konstrukcija koša mora omogućiti lako pražnjenje koša te pražnjenje pepeljare izravno u koš. Koš mora imati i zaštitu od kiše/poklopac. Završna obrada svih čeličnih dijelova su toplo cinčanje te prekrivanje UV-stabilizirajućim zapečenim prahom. Pri odabiru proizvoda treba voditi računa da nisu korištene kemikalije niti postupci koji bi mogli naškoditi okolišu, a proizvod mora u potpunosti biti moguće reciklirati. 
Stavka uključuje sav , materijal i sredstva potrebane za postavu. Stavka uključuje sidrenje koša za podlogu kako bi se osigurala stabilnost.</t>
  </si>
  <si>
    <t>3.2.</t>
  </si>
  <si>
    <t>3.3.</t>
  </si>
  <si>
    <t>3.4.</t>
  </si>
  <si>
    <t>Dobava, doprema i ugradnja geomreže 60/60 kN/m².</t>
  </si>
  <si>
    <t>Radovi pokriveni ovom stavkom uključuju  osiguranje cjelokupne radne snage, materijala, opreme i provedbu svog potrebnog rada za izradu nosivog sloja od mehanički zbijenog zrnatog kamenog materijala (0/63 mm). 
Izradi donjeg nosivog sloja može se pristupiti nakon propisno izvedene, ispitane i po nadzornom inženjeru preuzete posteljice ili filterskog sloja. Za izradu ovog sloja mogu se upotrijebiti šljunčani ili drobljeni kameni materijal kao i mješavina ova dva materijala.
Modul stišljivosti na donjem nosivom sloju treba biti:
- za debljinu sloja 40 cm, Me=70 N/mm² do 100 N/mm², 
Ova stavka za izradu donjeg nosivog sloja obuhvaća:
- pribavljanje atesta za materijal prije početka radova,
- dobava, odvoz i istovar materijala,
- ugradbu materijala, zbijanje i planiranje na projektiranu visinu,
- kontrolu ravnine sloja i visine tekućeg sloja,
- sva tekuća i kontrolna ispitivanja uz ispostavljanje atesta za dokaz kvalitete ugrađenog sloja,
- sva tekuća i kontrolna ispitivanja uz ispostavljanje atesta za dokaz kvalitete ugrađenog sloja.</t>
  </si>
  <si>
    <r>
      <t>Obračun se vrši po m</t>
    </r>
    <r>
      <rPr>
        <vertAlign val="superscript"/>
        <sz val="10"/>
        <rFont val="Cambria"/>
        <family val="1"/>
      </rPr>
      <t>2</t>
    </r>
    <r>
      <rPr>
        <sz val="10"/>
        <rFont val="Cambria"/>
        <family val="1"/>
      </rPr>
      <t xml:space="preserve"> iskolčene tlocrtne površine.</t>
    </r>
  </si>
  <si>
    <r>
      <t>m</t>
    </r>
    <r>
      <rPr>
        <vertAlign val="superscript"/>
        <sz val="10"/>
        <rFont val="Cambria"/>
        <family val="1"/>
      </rPr>
      <t>2</t>
    </r>
  </si>
  <si>
    <r>
      <t>Radovi pokriveni ovom stavkom uključuju  osiguranje cjelokupne radne snage, opreme i provedbu svog potrebnog rada za iskop površinskog sloja zemlje - humusa, dubine do 20 cm.
Ova stavka obuhvaća slijedeće radove:
- iskop površinskog sloja zemlje 20 cm 
- utovar iskopanog materijala u vozilo te prijevoz u nasip ili na odlagalište na udaljenost do 20 km
- nakon iskopa humusa na dijelu nasipa, izvršiti nabijanje podloge na Me=30 N/mm</t>
    </r>
    <r>
      <rPr>
        <vertAlign val="superscript"/>
        <sz val="10"/>
        <rFont val="Cambria"/>
        <family val="1"/>
      </rPr>
      <t>2</t>
    </r>
    <r>
      <rPr>
        <sz val="10"/>
        <rFont val="Cambria"/>
        <family val="1"/>
      </rPr>
      <t xml:space="preserve">
Obračun po m</t>
    </r>
    <r>
      <rPr>
        <vertAlign val="superscript"/>
        <sz val="10"/>
        <rFont val="Cambria"/>
        <family val="1"/>
      </rPr>
      <t>3</t>
    </r>
    <r>
      <rPr>
        <sz val="10"/>
        <rFont val="Cambria"/>
        <family val="1"/>
      </rPr>
      <t xml:space="preserve"> iskopanog humusa mjereno snimanjem profila nakon iskopa. Humus deponirati po trasi i zaštiti pokose usjeka ili nasipa.</t>
    </r>
  </si>
  <si>
    <r>
      <t>Obračun po m</t>
    </r>
    <r>
      <rPr>
        <vertAlign val="superscript"/>
        <sz val="10"/>
        <rFont val="Cambria"/>
        <family val="1"/>
      </rPr>
      <t>3</t>
    </r>
    <r>
      <rPr>
        <sz val="10"/>
        <rFont val="Cambria"/>
        <family val="1"/>
      </rPr>
      <t xml:space="preserve"> iskopanog humusa.</t>
    </r>
  </si>
  <si>
    <r>
      <t>m</t>
    </r>
    <r>
      <rPr>
        <vertAlign val="superscript"/>
        <sz val="10"/>
        <rFont val="Cambria"/>
        <family val="1"/>
      </rPr>
      <t>3</t>
    </r>
  </si>
  <si>
    <r>
      <t>Obračun po m</t>
    </r>
    <r>
      <rPr>
        <vertAlign val="superscript"/>
        <sz val="10"/>
        <rFont val="Cambria"/>
        <family val="1"/>
      </rPr>
      <t>3</t>
    </r>
    <r>
      <rPr>
        <sz val="10"/>
        <rFont val="Cambria"/>
        <family val="1"/>
      </rPr>
      <t xml:space="preserve"> iskopanog materijala.</t>
    </r>
  </si>
  <si>
    <r>
      <t>Obračun po m</t>
    </r>
    <r>
      <rPr>
        <vertAlign val="superscript"/>
        <sz val="10"/>
        <rFont val="Cambria"/>
        <family val="1"/>
      </rPr>
      <t>2</t>
    </r>
    <r>
      <rPr>
        <sz val="10"/>
        <rFont val="Cambria"/>
        <family val="1"/>
      </rPr>
      <t xml:space="preserve"> uređene posteljice.</t>
    </r>
  </si>
  <si>
    <r>
      <t>Obračun se vrši po m</t>
    </r>
    <r>
      <rPr>
        <vertAlign val="superscript"/>
        <sz val="10"/>
        <rFont val="Cambria"/>
        <family val="1"/>
      </rPr>
      <t>3</t>
    </r>
    <r>
      <rPr>
        <sz val="10"/>
        <rFont val="Cambria"/>
        <family val="1"/>
      </rPr>
      <t xml:space="preserve"> nasipa u zbijenom stanju.</t>
    </r>
  </si>
  <si>
    <r>
      <t>Obračun po m</t>
    </r>
    <r>
      <rPr>
        <vertAlign val="superscript"/>
        <sz val="10"/>
        <rFont val="Cambria"/>
        <family val="1"/>
      </rPr>
      <t>3</t>
    </r>
    <r>
      <rPr>
        <sz val="10"/>
        <rFont val="Cambria"/>
        <family val="1"/>
      </rPr>
      <t xml:space="preserve"> izvedenog zamjenskog sloja šljunka ili kamenog materijala.</t>
    </r>
  </si>
  <si>
    <r>
      <t>Obračun po m</t>
    </r>
    <r>
      <rPr>
        <vertAlign val="superscript"/>
        <sz val="10"/>
        <rFont val="Cambria"/>
        <family val="1"/>
      </rPr>
      <t>3</t>
    </r>
    <r>
      <rPr>
        <sz val="10"/>
        <rFont val="Cambria"/>
        <family val="1"/>
      </rPr>
      <t xml:space="preserve"> materijala u rastresitom stanju.</t>
    </r>
  </si>
  <si>
    <r>
      <t>Obračun po m</t>
    </r>
    <r>
      <rPr>
        <vertAlign val="superscript"/>
        <sz val="10"/>
        <rFont val="Cambria"/>
        <family val="1"/>
      </rPr>
      <t>2</t>
    </r>
    <r>
      <rPr>
        <sz val="10"/>
        <rFont val="Cambria"/>
        <family val="1"/>
      </rPr>
      <t xml:space="preserve"> ugrađenog sloja BNS-a.</t>
    </r>
  </si>
  <si>
    <r>
      <t>Obračun po m</t>
    </r>
    <r>
      <rPr>
        <vertAlign val="superscript"/>
        <sz val="10"/>
        <rFont val="Cambria"/>
        <family val="1"/>
      </rPr>
      <t>2</t>
    </r>
    <r>
      <rPr>
        <sz val="10"/>
        <rFont val="Cambria"/>
        <family val="1"/>
      </rPr>
      <t xml:space="preserve"> ugrađenog sloja asfalt-betona.</t>
    </r>
  </si>
  <si>
    <r>
      <t>Radovi pokriveni ovom stavkom uključuju  osiguranje cjelokupne radne snage, materijala, opreme i provedbu svog potrebnog rada za izradu armirano betonskog kolnika  debljine 20 cm, na prethodno izvedenoj podlozi od zbijenog šljunka betonom C30/37 sa min. 400 kg cementa na 1 m</t>
    </r>
    <r>
      <rPr>
        <vertAlign val="superscript"/>
        <sz val="10"/>
        <rFont val="Cambria"/>
        <family val="1"/>
      </rPr>
      <t>3</t>
    </r>
    <r>
      <rPr>
        <sz val="10"/>
        <rFont val="Cambria"/>
        <family val="1"/>
      </rPr>
      <t xml:space="preserve"> ugrađenog betona uz odgovarajuće dodatke prema propisanoj recepturi radi postizanja vodonepropusnosti i bolje čvrstoće, a prema uputama nadzornog organa. Agregat mora biti čist, bez organskih primjesa i pravilnog granulometrijskog sastava. Izrada betona strojno, a ugradnja vibriranjem. Površina se betonira u pločama veličine cca 3,5x5,0 m. Fuge razdjelnice, izvode se na način da se između ploča postavlja umetak od mekanog drveta debljine 14 mm. Razdjelnice se na vrhu ispune trajno elastičnim kitom.</t>
    </r>
  </si>
  <si>
    <r>
      <t>Obračun se vrši po m</t>
    </r>
    <r>
      <rPr>
        <vertAlign val="superscript"/>
        <sz val="10"/>
        <rFont val="Cambria"/>
        <family val="1"/>
      </rPr>
      <t>3</t>
    </r>
    <r>
      <rPr>
        <sz val="10"/>
        <rFont val="Cambria"/>
        <family val="1"/>
      </rPr>
      <t xml:space="preserve"> izrađenog AB kolnika.</t>
    </r>
  </si>
  <si>
    <t>Ukoliko se prilikom iskopa pokaže da je temeljno tlo slabije nosivosti, potrebno je provesti sljedeće mjere (stavke 3.7. 3.8., 3.9.):</t>
  </si>
  <si>
    <t>3.16.</t>
  </si>
  <si>
    <t>2.4.</t>
  </si>
  <si>
    <t>2.5.</t>
  </si>
  <si>
    <t>4.2.</t>
  </si>
  <si>
    <t>4.19.</t>
  </si>
  <si>
    <t>4.21.</t>
  </si>
  <si>
    <t>4.22.</t>
  </si>
  <si>
    <t>4.23.</t>
  </si>
  <si>
    <t>4.24.</t>
  </si>
  <si>
    <t>4.45.</t>
  </si>
  <si>
    <t>4.46.</t>
  </si>
  <si>
    <t>2/4</t>
  </si>
  <si>
    <t>Zatrpavanje rova zamjenskim materijalom</t>
  </si>
  <si>
    <t>Radovi pokriveni ovom stavkom uključuju  osiguranje cjelokupne radne snage, materijala, opreme i provedbu svog potrebnog rada za zatrpavanje rova od mehanički zbijenog zrnatog kamenog materijala (0/32 mm). 
Za izradu ovog sloja mogu se upotrijebiti šljunčani ili drobljeni kameni materijal kao i mješavina ova dva materijala.
Modul stišljivosti na donjem nosivom sloju treba biti:
- Me=70 N/mm² do 100 N/mm², 
Ova stavka obuhvaća:
- pribavljanje atesta za materijal prije početka radova,
- dobava, odvoz i istovar materijala,
- ugradbu materijala, zbijanje i planiranje na projektiranu visinu,
- zbijanje u slojevima 30 cm,
- sva tekuća i kontrolna ispitivanja uz ispostavljanje atesta za dokaz kvalitete ugrađenog sloja,
- sva tekuća i kontrolna ispitivanja uz ispostavljanje atesta za dokaz kvalitete ugrađenog sloja.</t>
  </si>
  <si>
    <t>Zatrpavanje zamjenskim materijalom</t>
  </si>
  <si>
    <t>b) vodomjerno okno</t>
  </si>
  <si>
    <t>Napomena: uključena je dobava, prijevoz, montaža, spajanje i ispitivanje opreme sa svim potrebnim sitnim i spojnim materijalom, te svim ostalim potrebnim radovima i materijalima potrebnim za postizanje pune funkcionalne i pogonske gotovosti.</t>
  </si>
  <si>
    <t>Razdjelnik »GRO«</t>
  </si>
  <si>
    <t>Razdjelnik »RO-1«</t>
  </si>
  <si>
    <t>Rasvjeta</t>
  </si>
  <si>
    <t>Kabeli i vodiči, traka za uzemljenje</t>
  </si>
  <si>
    <r>
      <t>PP00-Y 5x16 mm</t>
    </r>
    <r>
      <rPr>
        <vertAlign val="superscript"/>
        <sz val="10"/>
        <rFont val="Cambria"/>
        <family val="1"/>
      </rPr>
      <t>2</t>
    </r>
  </si>
  <si>
    <r>
      <t>PP00-Y 5x10 mm</t>
    </r>
    <r>
      <rPr>
        <vertAlign val="superscript"/>
        <sz val="10"/>
        <rFont val="Cambria"/>
        <family val="1"/>
      </rPr>
      <t>2</t>
    </r>
  </si>
  <si>
    <r>
      <t>PP00-Y 5x6 mm</t>
    </r>
    <r>
      <rPr>
        <vertAlign val="superscript"/>
        <sz val="10"/>
        <rFont val="Cambria"/>
        <family val="1"/>
      </rPr>
      <t>2</t>
    </r>
  </si>
  <si>
    <r>
      <t>PP00-Y 5x4 mm</t>
    </r>
    <r>
      <rPr>
        <vertAlign val="superscript"/>
        <sz val="10"/>
        <rFont val="Cambria"/>
        <family val="1"/>
      </rPr>
      <t>2</t>
    </r>
  </si>
  <si>
    <r>
      <t>PP00 3x4 mm</t>
    </r>
    <r>
      <rPr>
        <vertAlign val="superscript"/>
        <sz val="10"/>
        <rFont val="Cambria"/>
        <family val="1"/>
      </rPr>
      <t>2</t>
    </r>
  </si>
  <si>
    <r>
      <t>PP00-Y 5x2,5 mm</t>
    </r>
    <r>
      <rPr>
        <vertAlign val="superscript"/>
        <sz val="10"/>
        <rFont val="Cambria"/>
        <family val="1"/>
      </rPr>
      <t>2</t>
    </r>
  </si>
  <si>
    <r>
      <t>PP00-Y 3x2,5 mm</t>
    </r>
    <r>
      <rPr>
        <vertAlign val="superscript"/>
        <sz val="10"/>
        <rFont val="Cambria"/>
        <family val="1"/>
      </rPr>
      <t>2</t>
    </r>
  </si>
  <si>
    <r>
      <t>PP00-Y 5x1,5 mm</t>
    </r>
    <r>
      <rPr>
        <vertAlign val="superscript"/>
        <sz val="10"/>
        <rFont val="Cambria"/>
        <family val="1"/>
      </rPr>
      <t>2</t>
    </r>
  </si>
  <si>
    <r>
      <t>PP00-Y 3x1,5 mm</t>
    </r>
    <r>
      <rPr>
        <vertAlign val="superscript"/>
        <sz val="10"/>
        <rFont val="Cambria"/>
        <family val="1"/>
      </rPr>
      <t>2</t>
    </r>
  </si>
  <si>
    <t>Traka Fe/Zn 40x4 mm</t>
  </si>
  <si>
    <t>Traka Fe/Zn 30x4 mm</t>
  </si>
  <si>
    <t>Vodič P/F 6mm²</t>
  </si>
  <si>
    <t>Oprema</t>
  </si>
  <si>
    <t>Utičnica šuko, IP54, na oprugu, nadžbukna</t>
  </si>
  <si>
    <t>Sklopka izmjenična, IP54, na oprugu, nadžbukna</t>
  </si>
  <si>
    <t>Industrijski utikač, 5 polni, 16A, montaža na zid, IP44 </t>
  </si>
  <si>
    <t>Izrada podloge od betonskog sloja MB 15,   h=10 cm, za trasu ispod kolnika i parkirališta</t>
  </si>
  <si>
    <t>Dobava i polaganje PVC cijevi Ø 50 mm savitljiva</t>
  </si>
  <si>
    <t>Dobava i polaganje PVC cijevi Ø 110 mm</t>
  </si>
  <si>
    <t>Iskop kabelskog rova u postojećem terenu dimenzija širina 0,4m ili više m, dubina 0,8m</t>
  </si>
  <si>
    <t>Radovi pokriveni ovom stavkom uključuju svu opremu, materijal i radnu snagu za iskolčenje kompletne zone zahvata i svi potrebni geodetski radovi. Obilježavanje zone nadstrešnice prema projektu. Pozicije obilježiti upotrebom gašenog vapna.</t>
  </si>
  <si>
    <t>Radovi pokriveni ovom stavkom uključuju svu opremu, materijal i radnu snagu za strojno-ručno skidanje humusnog sloja ispod planirane zone nadstrešnice u debljini od 20 cm. U cijenu uračunati iskop u prirodno sraslom stanju bez obzira na kategoriju zemljišta, deponiranje iskopanog materijala na parceli radi ponovne ugradnje.</t>
  </si>
  <si>
    <t>Strojni iskop za trakaste temelje</t>
  </si>
  <si>
    <t>Radovi pokriveni ovom stavkom uključuju svu opremu, materijal i radnu snagu za dobavu i ugradnja tucanika 0-32 mm ispod betonske ploče podloge nadstrešnice u debljini 30 cm. Tucanik ugraditi sa planiranjem, nabijanjem i valjanjem.Tražena zbijenost podloge 50 MPa.</t>
  </si>
  <si>
    <t>Ispitivanje temeljnog tla</t>
  </si>
  <si>
    <t xml:space="preserve">Ispitivanje temljnog tla i slojeva nasipa. Predviđeno izvođenje ispitivanja na različitim pozicijama u dogovoru sa Nadzorom i konstrukterom. Modul stišljivosti Ms minimalnih vrijednosti prema projektu temeljenja. Radove izvodi ovlaštena tvrtka, uključivo izrada potrebnog izvješća u 3 primjeka. </t>
  </si>
  <si>
    <t>Nasip zemlje oko objekta</t>
  </si>
  <si>
    <t>Dobava i ugradnja zemlje na mjestima skinutog humusa; strojno i ručno grubo planiranje, poravnavanje depresija i neravnina na terenu; visina novog sloja čiste zemlje bez primjesa korova, kamenja, sjemena i dr.  Minimalno d=20 cm.</t>
  </si>
  <si>
    <t>Betoniranje temeljnih traka</t>
  </si>
  <si>
    <t xml:space="preserve">Dobava materijala, transport i betoniranje armirano betonskih trakastih temelja, betonom C25/30 sa svim potrebnim plastifikatorima. Koristiti granulirani čisti agregat, bez primjesa prašine i sitnih frakcija ispod 0,2 mm. Trakasti temelji se rade uz obvezno vibriranje i nabijanje. Trakasti temelj se armira rebrastom armaturom, sve prema statičkom  proračunu i nacrtima savijanja armature. U cijenu stavke uključiti sve potrebno, beton, glatku oplatu, te sve prodore potrebne u zidu. Sve izvesti prema pravilima struke i dogovoru sa nadzorom i statičarem. </t>
  </si>
  <si>
    <t>Obračun za kompletan rad, materijal po m3 ugrađenog betona, po m2 postavljene oplate, a armatura je predmet posebne stavke.</t>
  </si>
  <si>
    <t xml:space="preserve">Beton </t>
  </si>
  <si>
    <t>m3</t>
  </si>
  <si>
    <t>Oplata</t>
  </si>
  <si>
    <t>m2</t>
  </si>
  <si>
    <t>Beton</t>
  </si>
  <si>
    <t>Betoniranje AB stupova</t>
  </si>
  <si>
    <t xml:space="preserve">Dobava materijala, transport i betoniranje armirano betonskih nosivih stupova dimenzija poprečnog presjeka 30/30 cm betonom C25/30 u glatkoj oplati sa svim potrebnim plastifikatorima. Koristiti granulirani čisti agregat, bez primjesa prašine i sitnih frakcija ispod 0,2 mm. Stupovi se rade uz obvezno vibriranje i nabijanje. Stup se armira rebrastom armaturom, sve prema statičkom  proračunu. U cijenu stavke uključiti sve potrebno, beton, glatku oplatu, te radnu skelu. Sve izvesti prema pravilima struke i dogovoru sa nadzorom i statičarem. </t>
  </si>
  <si>
    <t>Betoniranje AB zidova</t>
  </si>
  <si>
    <t xml:space="preserve">Dobava materijala, transport i betoniranje armirano betonskih vanjskih zidova d=20 cm betonom C25/30 u glatkoj dvostranoj oplati sa svim potrebnim plastifikatorima. Koristiti granulirani čisti agregat, bez primjesa prašine i sitnih frakcija ispod 0,2 mm. Zidovi se rade uz obvezno vibriranje i nabijanje. Zid se armira mrežom i rebrastom armaturom, sve prema statičkom  proračunu i nacrtima savijanja armature. U cijenu stavke uključiti sve potrebno, beton, glatku oplatu, te sve prodore potrebne u zidu. Sve izvesti prema pravilima struke i dogovoru sa nadzorom i statičarem. </t>
  </si>
  <si>
    <t>Betoniranje AB greda - 30/70</t>
  </si>
  <si>
    <t xml:space="preserve">Dobava materijala, transport i betoniranje armirano betonskih greda poprečnog presjeka 30/70 cm betonom C25/30 u glatkoj oplati sa svim potrebnim plastifikatorima.  Koristiti granulirani čisti agregat, bez primjesa prašine i sitnih frakcija ispod 0,2 mm. Greda se armira, sve prema statičkom  proračunu i nacrtima savijanja armature. U cijenu stavke uključiti sve potrebno, beton, glatku oplatu, te sve prodore potrebne u zidu. Sve izvesti prema pravilima struke i dogovoru sa nadzorom i statičarem. </t>
  </si>
  <si>
    <t>Betoniranje AB greda - 20/40</t>
  </si>
  <si>
    <t xml:space="preserve">Dobava materijala, transport i betoniranje armirano betonskih greda poprečnog presjeka 20/40 cm betonom C25/30 u glatkoj oplati sa svim potrebnim plastifikatorima.  Koristiti granulirani čisti agregat, bez primjesa prašine i sitnih frakcija ispod 0,2 mm. Greda se armira, sve prema statičkom  proračunu i nacrtima savijanja armature. U cijenu stavke uključiti sve potrebno, beton, glatku oplatu, te sve prodore potrebne u zidu. Sve izvesti prema pravilima struke i dogovoru sa nadzorom i statičarem. </t>
  </si>
  <si>
    <t>Armatura stupova, zidova i armirano betonskih greda</t>
  </si>
  <si>
    <t>Obračun po kg prema stvarno ugrađenim količinama.</t>
  </si>
  <si>
    <t>Aditivi</t>
  </si>
  <si>
    <t>Dobava i ugradnja u beton aditiva protiv smrzavanja. Obračun po m3 betona. Izvoditi prema nalogu nadzornog inženjera ili predstavnika naručitelja.</t>
  </si>
  <si>
    <t>Obračun po m3 betona</t>
  </si>
  <si>
    <t>Ugradnja drvenih greda</t>
  </si>
  <si>
    <t>Dobava, doprema, razmjera i ugradnja drvenih greda dimenzija 18/24 cm postavljenih na međusobnom razmaku 160 cm na armirano betonske grede međusobnih raspona 594 cm. Drvena građa treba biti od drva četinara II klase, propisno suhe, piljene bez oštećenja i pukotina. Prije ugradnje građu dvokratno premazati odgovarajućim "fugicidom". Sve radove izvesti stručno, precizno i po pravilima tesarske struke. Jediničnom cijenom obuhvatiti obuhvatiti podizanje do mjesta ugradnje, kao i svi prednamazi i završni sloj prema izboru projektanta. U stavci uključeno pričvršćenje drvenih greda na armirano betonske grede. Sve prema statici. Prethodno potrebna pismena potvrda projektanta građevinskog dijela glavnog projekta.</t>
  </si>
  <si>
    <t>Obračun po m3 drvene građe</t>
  </si>
  <si>
    <t>Izrada, dobava i ugradnja nove skrivene vertikale od aluminijskog plastificiranog lima u boji, debljine 0,8 mm O 100. Uključeno sve  potrebno za skupljanje vode, sva koljena i spoj na oborinsku kanalizaciju.</t>
  </si>
  <si>
    <t xml:space="preserve">Izrada, dobava i ugradnja skrivenog žlijeba od aluminijskog plastificiranog lima u boji razvijene širine 50 cm, kompletno sa svim potrebnim inox kukama i ostalim spojevima na vertikale. Žlijeb se nalazi unutar krovne konstrukcije. </t>
  </si>
  <si>
    <t>FASADERSKI RADOVI</t>
  </si>
  <si>
    <t>Fasadna skela</t>
  </si>
  <si>
    <t xml:space="preserve">Doprema, postava, skidanje i otprema cijevne fasadne skele od bešavnih cijevi ili od gotovih montažnih elemenata tipa kao "H". Skelu je potrebno osigurati od prevrtanja sidrenjem u objekt. Izvedba prema statičkom proračunu sa svim elementima prema HT mjerama zaštite (higijensko-tehničke mjere zaštite). Oslanjanje skele na nosivu podlogu izvesti preko metalnih podložnih papuča, površine nalijeganja minimalno 250 cm2.  Minimalna širina skele iznosi 80 cm. Visina zaštitne ograde iznosi 100 cm, a elemente ograde postaviti na maksimalni razmak od 35 cm. U razini radne platforme uz zaštitnu ogradu potrebno je postaviti dasku minimalne visine 20 cm. Radnu platformu izvesti mosnicama od zdrave piljene crnogorične građe II. klase, minimalne širine 25 cm i minimalne debljine 4,8 cm, ili od odgovarajuće čelične oplate. Skelu treba od podnožja do vrha, kao i na krajevima, dijagonalno ukrutiti kosnicima pod kutom od 45°. </t>
  </si>
  <si>
    <t>Obračun po m2 prema ortogonalnoj projekciji pročelja</t>
  </si>
  <si>
    <t>Obloga fasadnom oblogom</t>
  </si>
  <si>
    <t>FASADERSKI RADOVI UKUPNO:</t>
  </si>
  <si>
    <t>Nacrti, tehnički opis i ovaj troškovnik čine cjelinu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 Ponuđena cijena pojedinih stavaka mora obuhvatiti sav potreban rad i materijal (do potpune funkcionalane gotovosti navedene stavke) i ako to stavkom nije posebno navedeno.
Izvođač je dužan pridržavati se svih važećih zakona i propisa i to naročito Zakona o prostornom uređenju i Zakona o gradnji, Zakona o zaštiti na radu, Hrvatskih normi itd.
Izvođač je prilikom uvođenja u posao dužan, u okviru ugovorene cijene, preuzeti parcelu, te obavjestiti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primjerak izvedbenog projekta i dati ih na uvid ovlaštenim inspekcijskim službama.
Izvođač je u okviru ugovorene cijene dužan izvršiti koordinaciju radova svih kooperanata na način da omogući kontinuirano odvijanje posla i zaštitu već izvedenih radova. Sva oštećenja nastala tokom gradnje otklonit će izvođač o svom trošku.
Izvođač je dužan s predstavnicima investitora utvrditi točan položaj postojećih instalacija i mjesta priključenja na iste. 
Izvođač je dužan po završetku radova izraditi projekt izvedenog stanja.</t>
  </si>
  <si>
    <t>OPREMA I SIGNALIZACIJA</t>
  </si>
  <si>
    <t>Vertikalna signalizacija</t>
  </si>
  <si>
    <t>Dobava i postava tipskih stupova</t>
  </si>
  <si>
    <t>Dobava, montaža i ugradnja tipskih metalnih oličenih stupova na koje se ugrađuju prometni znakovi. Obračun po komadu, a u cijenu uključeni; iskop, betonski temelj i stup (visine 2.20 m iznad okolnog terena). Raspored znakova vidljiv je iz situacije prometnog rješenja.</t>
  </si>
  <si>
    <t>Obračun po komadu ugrađenog stupa.</t>
  </si>
  <si>
    <t>Dobava i montaža prometnih znakova</t>
  </si>
  <si>
    <t>Dobava i montaža prometnih znakova, koji se pričvršćuju na metalne stupove. Položaj pojedinog znaka vidljiv je iz situacije prometnog rješenja.</t>
  </si>
  <si>
    <t>Znak obaveznog zaustavljanja (B02)</t>
  </si>
  <si>
    <t>Znak ograničenja brzine 20 km/h (B31)</t>
  </si>
  <si>
    <t>Horizontalna signalizacija</t>
  </si>
  <si>
    <t>Horizontalna signalizacija.
Signalizacija se izvodi bojenjem gustom uljenom bojom bijelog tona standardne kvalitete.
Način izrade u svemu prema standardu.
U cijenu su uključeni svi pomoćni i zemljani radovi, alati i materijali.
Obračun po m’.
- bijela boja, crta širine 10 cm</t>
  </si>
  <si>
    <t>OPREMA I SIGNALIZACIJA UKUPNO:</t>
  </si>
  <si>
    <t>Obračun po komadu izvršenog ispitivanja.</t>
  </si>
  <si>
    <r>
      <t>Obračun po m</t>
    </r>
    <r>
      <rPr>
        <vertAlign val="superscript"/>
        <sz val="10"/>
        <rFont val="Cambria"/>
        <family val="1"/>
      </rPr>
      <t>2</t>
    </r>
    <r>
      <rPr>
        <sz val="10"/>
        <rFont val="Cambria"/>
        <family val="1"/>
      </rPr>
      <t>.</t>
    </r>
  </si>
  <si>
    <r>
      <t>m</t>
    </r>
    <r>
      <rPr>
        <vertAlign val="superscript"/>
        <sz val="10"/>
        <rFont val="Cambria"/>
        <family val="1"/>
      </rPr>
      <t>2</t>
    </r>
  </si>
  <si>
    <r>
      <t>Obračun po m</t>
    </r>
    <r>
      <rPr>
        <vertAlign val="superscript"/>
        <sz val="10"/>
        <rFont val="Cambria"/>
        <family val="1"/>
      </rPr>
      <t>3</t>
    </r>
    <r>
      <rPr>
        <sz val="10"/>
        <rFont val="Cambria"/>
        <family val="1"/>
      </rPr>
      <t xml:space="preserve"> u sraslom stanju.</t>
    </r>
  </si>
  <si>
    <r>
      <t>m</t>
    </r>
    <r>
      <rPr>
        <vertAlign val="superscript"/>
        <sz val="10"/>
        <rFont val="Cambria"/>
        <family val="1"/>
      </rPr>
      <t>3</t>
    </r>
  </si>
  <si>
    <r>
      <t>Obračun po m</t>
    </r>
    <r>
      <rPr>
        <vertAlign val="superscript"/>
        <sz val="10"/>
        <rFont val="Cambria"/>
        <family val="1"/>
      </rPr>
      <t>3</t>
    </r>
    <r>
      <rPr>
        <sz val="10"/>
        <rFont val="Cambria"/>
        <family val="1"/>
      </rPr>
      <t xml:space="preserve"> u sraslom stanju</t>
    </r>
  </si>
  <si>
    <r>
      <t>Obračun po m</t>
    </r>
    <r>
      <rPr>
        <vertAlign val="superscript"/>
        <sz val="10"/>
        <rFont val="Cambria"/>
        <family val="1"/>
      </rPr>
      <t>3</t>
    </r>
    <r>
      <rPr>
        <sz val="10"/>
        <rFont val="Cambria"/>
        <family val="1"/>
      </rPr>
      <t xml:space="preserve"> ugrađenog tucanika.</t>
    </r>
  </si>
  <si>
    <r>
      <t>Obračun po m</t>
    </r>
    <r>
      <rPr>
        <vertAlign val="superscript"/>
        <sz val="10"/>
        <rFont val="Cambria"/>
        <family val="1"/>
      </rPr>
      <t>3</t>
    </r>
    <r>
      <rPr>
        <sz val="10"/>
        <rFont val="Cambria"/>
        <family val="1"/>
      </rPr>
      <t xml:space="preserve"> ugrađenog nasipa.</t>
    </r>
  </si>
  <si>
    <r>
      <t>Radovi pokriveni ovom stavkom uključuju svu opremu, materijal i radnu snagu za betoniranje podne ploče nadtrešnice. Betoniranje izvesti betonom C25/30. Stavka obuhvaća izvedbu ploča debljine 20 cm. Ugradnja armature min. 100 kg/m</t>
    </r>
    <r>
      <rPr>
        <vertAlign val="superscript"/>
        <sz val="10"/>
        <rFont val="Cambria"/>
        <family val="1"/>
      </rPr>
      <t>3</t>
    </r>
    <r>
      <rPr>
        <sz val="10"/>
        <rFont val="Cambria"/>
        <family val="1"/>
      </rPr>
      <t xml:space="preserve"> betona. Rad obuhvaća dobavu i ugradbu svježeg betona, armaturu, oplatu, te svu potrebnu opremu i materijale, do pune gotovosti stavke. </t>
    </r>
  </si>
  <si>
    <r>
      <t xml:space="preserve">Dobava, čišćenje, ispravljanje, sječenje, savijanje, postavljanje i vezivanje </t>
    </r>
    <r>
      <rPr>
        <sz val="10"/>
        <color indexed="8"/>
        <rFont val="Cambria"/>
        <family val="1"/>
      </rPr>
      <t>armaturnog čelika i mreža. Sve prema armaturnim nacrtima. Obračun prema kg stvarno ugrađene armature.</t>
    </r>
  </si>
  <si>
    <r>
      <t>m</t>
    </r>
    <r>
      <rPr>
        <vertAlign val="superscript"/>
        <sz val="10"/>
        <rFont val="Cambria"/>
        <family val="1"/>
      </rPr>
      <t>1</t>
    </r>
  </si>
  <si>
    <t>4.47.</t>
  </si>
  <si>
    <t>Strojni iskop u tlu "C" kategorije, za trakaste temelje s utovarom zemljanog materijala u kamion i  transport na gradski deponij; dio zemlje iz iskopa se deponira na gradilištu (na primjer meka zemlja, stijenje, odobreni materijal za nasipanje) za kasnije korištenje prema uputama nadzornog inženjera. Stavka  uključuje sav potrebni iskop upotrebom bagera i utovarivača, utovar i odvoz materijala na gradilišnu deponiju, zajedno sa potrebnim grubim planiranjem dna iskopa na horizontalu. 
Ova stavka obuhvaća slijedeće radove:
- iskop zemlje
- utovar iskopanog materijala u vozilo te prijevoz u nasip ili na odlagalište do 20 km.
- istovar i razastiranje na odlagalištu
- ručni iskop uz komunalne instalacije te utovar, prijevoz i razastiranje na odlagalište,
- uređenje prema projektnom profilu
- sanacija eventualnih potkopanih ili oštećenih ravnina, planiranje posteljice i zbijanje odgovarajućim valjcima.</t>
  </si>
  <si>
    <t>Široki iskop materijala C kategorije.</t>
  </si>
  <si>
    <t>Aparati opterećenje 12JG (sa 12 kg praha)</t>
  </si>
  <si>
    <t>Aparati opterećenje 3JG (sa 3 kg praha)</t>
  </si>
  <si>
    <t>Napomena:
Priključak na budući javni vodoopskrbni sustav izvoditi isključivo prema zahtjevu distributera vode. Priključak, uključivo spojni cjevovod, mjerne garniture, armaturu, dvostruke kontrolirane nepovratne ventile – tip BA i EC (zaštitnike od povratnog toka) i spojne komade u vodomjernom oknu izvodi nadležna služba distributera vode.
Točnu poziciju i veličinu vodomjernog okna određuje ovlaštena osoba distributera vode.
Ponudom obuhvatiti i sve posredne troškove pripreme, prekopa i saniranja ceste, nadzor komunalnih službi drugih instalacija kod utvrđivanja trase, izvedbe iskopa i sl.</t>
  </si>
  <si>
    <t>Priključak na javnu vodoopskbnu mrežu</t>
  </si>
  <si>
    <t>PRIKLJUČAK NA JAVNU VODOOPSKRBNU MREŽU</t>
  </si>
  <si>
    <t>PRIKLJUČAK NA JAVNU VODOOPSKRBNU MREŽU UKUPNO:</t>
  </si>
  <si>
    <t>III.</t>
  </si>
  <si>
    <t>4.41.</t>
  </si>
  <si>
    <t>4.48.</t>
  </si>
  <si>
    <t>3.18.</t>
  </si>
  <si>
    <t>3.19.</t>
  </si>
  <si>
    <t>3.20.</t>
  </si>
  <si>
    <t>Radovi pokriveni ovom stavkom uključuju  osiguranje cjelokupne radne snage, materijala, opreme i provedbu svog potrebnog rada za nabavu, dopremu i postavljanje betonskih blokova na ploču podloge kontejnera. Blokovi su dimenzija 20x20x40cm. Blokovi se postavljaju ispod krajeva i sredine kontejnera.</t>
  </si>
  <si>
    <t>Radovi pokriveni ovom stavkom uključuju  osiguranje cjelokupne radne snage, materijala, opreme i provedbu svog potrebnog rada za nabavu, dopremu i postavljanje kontejnera za zaposlene sa spajanjem na instalacije. Kontejner je dimenzija 606x244x300 cm. Kontejner je izrađen od profila načinjenih od čeličnog lima debljine 3 mm. Zidovi su načinjeni od poliuretanskih limenih panela debljine 60 mm. Krov je načinjen od poliuretanskih limenih panela debljine 80 mm, s vanjske strane dodatno zaštičen od oborina krovnim pokrovom. Pod je načinjen od podnog okvira, koji je ojačan poprečnim nosačima, te ispunjen izolacijom od mineralne vune debljine 90 mm, preko koje je položena parna brana, ploče od iverice debljine 22 mm i polivinilska prostirka debljine 1,5 mm. U stavku je uključen i namještaj koji obuhvaća radni stol 70x140 cm, radnu stolicu, četverodjelni garderobni ormar s bravicom 122x178x43 cm, inverterski klima uređaj (učinak hlađenja: 2,0 (1,3 - 2,6) kW, učinak grijanja: 2,5 (1,3 - 3,5) kW), sanitarna oprema koja se sastoji od wc školjke sa vodokotlićem i umivaonika, tuš kade 100x90 cm te pripadajuće kopaonske galanterije (držač ručnika, wc papira, držač sapuna i wc četka, zrcalo 60x40 cm, kupaonski radijator dimenzija 1374x450 mm napunjen s tekućinom za zagrijavanje i opremljen električnim grijačem s elektroničkim termostatom za regulaciju temperature u prostoriji), te rasvjeta u skladu s uvjetima za radne prostore. Sve prema shemi  i nacrtima. Komplet montirano i spremno za upotrebu.</t>
  </si>
  <si>
    <t>Radovi pokriveni ovom stavkom uključuju svu opremu, materijal i radnu snagu za nabavu, dopremu i postavljanje mjeriteljske kućice sa spajanjem na instalacije. Kontejner je dimenzija 606x244x300 cm. Kontejner je izrađen od profila načinjenih od čeličnog lima debljine 3 mm. Zidovi su načinjeni od poliuretanskih limenih panela debljine 60 mm. Krov je načinjen od poliuretanskih limenih panela debljine 80 mm, s vanjske strane dodatno zaštičen od oborina krovnim pokrovom. Pod je načinjen od podnog okvira, koji je ojačan poprečnim nosačima, te ispunjen izolacijom od mineralne vune debljine 90 mm, preko koje je položena parna brana, ploče od iverice debljine 22 mm i polivinilska prostirka debljine 1,5 mm. U stavku je uključen i namještaj koji obuhvaća radni stol 70x140 cm (2 kom), radnu stolicu (2 kom), ormar s bravicom 200x180x43 cm, inverterski klima uređaj (učinak hlađenja: 2,0 (1,3 - 2,6) kW, učinak grijanja: 2,5 (1,3 - 3,5) kW) te rasvjeta u skladu s uvijetima za radne prostore. Sve prema shemi  i nacrtima. Kontejner se ne oslanja direktno na pripremljenu asfaltiranu površinu, nego na betonske blokove dimenzija 20x20x40 cm, i to u kutovima i u sredini raspona. Stavka uključuje komplet montiran kontejner i spreman za upotrebu.</t>
  </si>
  <si>
    <t>10.</t>
  </si>
  <si>
    <t>TROŠKOVNIK ZA RADOVE DANE U MAPI 2/4 ARHITEKTONSKI PROJEKT</t>
  </si>
  <si>
    <t>TROŠKOVNIK ZA RADOVE DANE U MAPI 3/4 - ELEKTROTEHNIČKI PROJEKT</t>
  </si>
  <si>
    <t>3/4</t>
  </si>
  <si>
    <t>MAPA 1/4</t>
  </si>
  <si>
    <t>MAPA 2/4</t>
  </si>
  <si>
    <t>MAPA 3/4</t>
  </si>
  <si>
    <t>REKAPITULACIJA MAPE 2/4</t>
  </si>
  <si>
    <t>10.1.</t>
  </si>
  <si>
    <t>10.2.</t>
  </si>
  <si>
    <t>10.3.</t>
  </si>
  <si>
    <t>10.4.</t>
  </si>
  <si>
    <t>10.5.</t>
  </si>
  <si>
    <t>10.6.</t>
  </si>
  <si>
    <t>10.7.</t>
  </si>
  <si>
    <t>10.8.</t>
  </si>
  <si>
    <t>REKAPITULACIJA MAPE 3/4</t>
  </si>
  <si>
    <t>9.3.</t>
  </si>
  <si>
    <t>9.4.</t>
  </si>
  <si>
    <t>9.5.</t>
  </si>
  <si>
    <t>9.6.</t>
  </si>
  <si>
    <t>9.7.</t>
  </si>
  <si>
    <t>9.8.</t>
  </si>
  <si>
    <t>9.9.</t>
  </si>
  <si>
    <t>9.10.</t>
  </si>
  <si>
    <t>9.11.</t>
  </si>
  <si>
    <t>9.12.</t>
  </si>
  <si>
    <t>9.13.</t>
  </si>
  <si>
    <t>9.14.</t>
  </si>
  <si>
    <t>9.15.</t>
  </si>
  <si>
    <t>9.16.</t>
  </si>
  <si>
    <t>9.17.</t>
  </si>
  <si>
    <t>9.18.</t>
  </si>
  <si>
    <t>9.19.</t>
  </si>
  <si>
    <t>9.20.</t>
  </si>
  <si>
    <t>9.21.</t>
  </si>
  <si>
    <t>REKAPITULACIJA MAPE 1/4</t>
  </si>
  <si>
    <t>Radovi pokriveni ovom stavkom uključuju  osiguranje cjelokupne radne snage, materijala, opreme i provedbu svog potrebnog rada za nabavu, dopremu i montažu nadzemnog hidranata, PN16 sa automatskim ispustom.
Hidrant je nadzemni Ø 100 mm. Za priključak vatrogasnih cijevi su ugrađene dvije B spojnice i jedna  A spojnica. Montaža hidranta na hladni bitumenski premaz spojeva, uključivo svi potrebni prijenosi, spuštanje u jarak, namještanje i brtveni materijal.  Sa hidrantskim ormarom za vanjsku upotrebu.</t>
  </si>
  <si>
    <t xml:space="preserve"> </t>
  </si>
  <si>
    <r>
      <t xml:space="preserve">Jedinične cijene obuhvaćaju sav rad, materijal i organizaciju u cilju potpunog izvršenja radova prema projektu.
Nadalje, jedinične cijene za pojedine vrste radova sadrže i sve one posredne troškove, koji nisu iskazani u troškovniku, ali su neminovni za izvršenje radova predviđenih projektom.
Cijene za sve radove koji su potrebni za pravilno građenje, a koje nisu specificirane u troškovniku, smatrat će se raspoređenim i uključenim u cijene specificirane od strane Izvođača u troškovniku.
Roba i usluge trebaju odgovarati opisu navedenom u troškovniku. Osim toga, proizvedena, nabavljena, atestirana i isporučena oprema i materijali, kao i izvršeni radovi trebaju biti u skladu s propisanim i ostalim važećim normama. 
Sve norme na koje se poziva Glavni projekt i ovaj troškovnik mogu se zamijeniti jednakovrijednima, pri čemu se jednakovrijednim normama smatraju norme koja postavljaju jednake ili strože zahtjeve od onih danim normom na koju upućuje ovaj troškovnik i Glavni projekt, a što mora biti nedvojbeno dokazano od strane predlagatelja. Jednakovrijednost norme mora potvrditi </t>
    </r>
    <r>
      <rPr>
        <strike/>
        <sz val="10"/>
        <color indexed="10"/>
        <rFont val="Cambria"/>
        <family val="1"/>
      </rPr>
      <t>nadzorni</t>
    </r>
    <r>
      <rPr>
        <sz val="10"/>
        <rFont val="Cambria"/>
        <family val="1"/>
      </rPr>
      <t xml:space="preserve"> inženjer. Svi radovi na građevini trebaju biti kvalitetno izvedeni s materijalom propisane kvalitete što se dokazuje atestnom dokumentacijom i potpisom nadzornog inženjera.
</t>
    </r>
    <r>
      <rPr>
        <sz val="10"/>
        <color indexed="10"/>
        <rFont val="Cambria"/>
        <family val="1"/>
      </rPr>
      <t>Za pojedine stavke troškovnika koje se ne mogu na drugi način dovoljno detaljno opisati koristi se izraz ''tipa kao...ili jednakovrijedno'', pri čemu se pod jednakovrijedno podrazumijeva da proizvod ima jednake ili bolje karakteristike kao onaj na koji upućuje ovaj troškovnik.</t>
    </r>
    <r>
      <rPr>
        <sz val="10"/>
        <rFont val="Cambria"/>
        <family val="1"/>
      </rPr>
      <t xml:space="preserve">
Svi radovi trebaju biti izvedeni uz pažnju prema ranije izvedenim instalacijama i drugim radovima, pod nadzorom i uz odobrenje Nadzornog inženjera. Prilikom izvođenja radova na dijelovima gdje postoje određeni već izvedeni objekti, Naručitelj će osigurati projekte izvedenog stanja, a ukoliko isti ne postoje ili ne osiguravaju dovoljnu razinu informacija Naručitelj će osigurati prisustvo svog predstavnika tijekom provođenja radova iskopa otpada ili tla. 
Izvođač je dužan, od strane ovlaštene osobe izraditi elaborat iskolčenja svih objekata obuhvaćenih ovim troškovnikom sukladno zakonskom propisu.
Izvedba radova iz stavaka troškovnika treba biti u skladu s programom kontrole i osiguranja kvalitete, tehničkim opisima, nacrtima i drugim dijelovima Glavnog projekta, a gdje je primjenjivo i u skladu s uputama proizvođača pojedinih materijala, opreme ili dijelova opreme. Troškovi izvedbe radova, uključujući sve režijske troškove i troškove dokaza kvalitete materijala i kontrole kvalitete ugrađenih materijala, te troškovi primjene mjera zaštite od neugodnih mirisa i prašine tijekom aktivnosti radova obuhvaćenih ovih troškovnikom, kao i praćenje utjecaja na okoliš, propisanih projektnom dokumentacijom i ovom dokumentacijom o nabavi, tijekom izvođenja radova obaveza su Izvođača te će se smatrati raspoređenim i uključenim u cijene koje je Izvođač naveo u Troškovniku. 
</t>
    </r>
  </si>
  <si>
    <t xml:space="preserve">Bitan dio krajobraznog uređenja je i održavanje tj. njega  'živog' biljnog materijala. Ovdje su sadržane obaveze izvođača za održavanje i njegu s ciljem uspješne uspostave zdravog biljnog  pokrivača. Njega obuhvaća zalijevanje, dodatno gnojenje, orezivanje i malčiranje, sve po potrebi. Njegom je obuhvaćena cjelokupna površina  po završetku gradnje do trenutka tehničkog prijema /ili primopredaje/ na temelju građevinske knjige i građevinskog dnevnika, te pismeno odobrenih eventualnih promjena. Ovaj uvijet izvođač mora uzeti u obzir prilikom definiranja ukupne cijene izvođenja radova krajobraznog uređenja. Nakon primopredaje objekta njega postaje obaveza upravitelja reciklažnog dvorišta o čemu će se voditi zapisnik. Zapisnik o pravilno održavanoj njezi kasnije se može koristiti prilikom dokaza u slučaju otklanjanja utvrđenih nedostataka u garantnom periodu od dvije godine (posušen biljni materijal, oštećenje urbane opreme...) U garantnom priodu od 2 godine Izvođač je dužan napraviti traženo uklanjanje nedostataka (posušeno bilje ili oštećena oprema samo ako je ažurno vođen zapisnik o njezi. Zapisnik se vodi u obliku iz kojeg je vidljivo kada je i na koji način te u kojoj mjeri provođena njega.
Za uspješnost sadnje i sjetve biljnog materijala obavezno je poštovati biološke uvjete za sadnju i sjetvu. Najpovoljniji periodi za provođenje radova krajobraznog uređenja su rano proljeće (nakon odmrzavanja tla, te prije prolistavanja) i kasna jesen (nakon otpadanja lišća cijela biljka stupa u stadij mirovanja, te je povoljni period do pojave smrzavanja tla). Za početak radova na krajobraznom uređenju (sadnja i sjetva) potrebno je završiti sve građevinske radove. Ukoliko je upitan početak radova, sadnja i sjetva bi se trebala prebaciti na slijedeći pogodan period. 
Njega tijekom izvođenja radova i prije primopredaje uključuje sve radove i materijale u skladu s pravilima struke - zamjenu posušenog biljnog materijala, dosijavanje travnjaka koji nije izniknuo, kontrolu pojave bolesti i štetnika, kontrolu vezova i obnovu po potrebi, okopavanje, plijevljenje te nadopunjavanje malča oko biljaka. 
Kod primopredaje građevine sve površine obuhvaćene radovima krajobraznog uređenja moraju biti kvalitetno ozelenjene što obuhvaća:
                                                - uspostavu zdravog travnatog pokrivača (min 90 %),
                                                - sadnice biljnog materijala propisane kvalitete, zdravog habitusa, vitalne (100%)
Kvalitetna uspostava biljnog pokrivača i zelenog pojasa dužnost je izvođača radova krajobraznog uređenja, a istu na kraju garantnog perioda potpisom potvrđuje Naručitelj.                                                    
</t>
  </si>
  <si>
    <t>Acer platanoides ''Drummondii'' – visina od 100-150 cm</t>
  </si>
  <si>
    <t>Betula pendula – visina od 100-150 cm</t>
  </si>
  <si>
    <t>Mahonia aquifolium  – visina od 30-40 cm</t>
  </si>
  <si>
    <t>Ligustrum ovalifolium – visina od 60-100 cm</t>
  </si>
  <si>
    <r>
      <t>Radovi pokriveni ovom stavkom uključuju  osiguranje cjelokupne radne snage, materijala, opreme i provedbu svog potrebnog rada na nabavi, dopremi i postavljanju mobilnog uređaja za sjeckanje i usitnjavanje granja sljedećih karakteristika:
- dimenzije ulaznog grotla 28,5x16,5 cm
- 2 režuća i 2 potporna noža
- promjer diska 55 cm
- kapacitet usitnjavanja do 8 m</t>
    </r>
    <r>
      <rPr>
        <vertAlign val="superscript"/>
        <sz val="10"/>
        <rFont val="Cambria"/>
        <family val="1"/>
      </rPr>
      <t>3</t>
    </r>
    <r>
      <rPr>
        <sz val="10"/>
        <rFont val="Cambria"/>
        <family val="1"/>
      </rPr>
      <t xml:space="preserve">/h
- snaga motora 27 KS </t>
    </r>
  </si>
  <si>
    <r>
      <t xml:space="preserve">Radovi pokriveni ovom stavkom uključuju  osiguranje cjelokupne radne snage, materijala, opreme i provedbu svog potrebnog rada za izvedbu betonskih rubnjaka dimenzija 18/24/100 cm.
Dobava, transport i ugradnja betonskih rubnjaka presjeka 18/24 cm, rađenih od betona tlačne čvrstoće C 25/30. Stavka uključuje i ravne i lučne komade, prema projektu. Rubnjake postavljati na podlogu od betona tlačne čvrstoće C 20/25, veličine 25/30 cm. U svemu prema </t>
    </r>
    <r>
      <rPr>
        <sz val="10"/>
        <rFont val="Cambria"/>
        <family val="1"/>
      </rPr>
      <t>HRN U.S4.05  ili jednakovrijedno _______________________________________1 i projektu. Ugrađivati se smiju samo čitavi rubnjaci, bez pukotina i oštećenih bridova. Rubnjaci u projektirani položaj po pravcu i visini dovode se podbijanjem drvenim klinovima, a fiksiraju podlijevanjem cementnim mortom 1:4. Sastavke rubnjaka međusobno  izvesti u širini od oko 10 mm, te ih ispuniti cementnim mortom  marke 15, prema HRN U.M2.012  ili jednakovrijedno _______________________________________, koji treba biti uvučen 10 mm. 
U cijenu je uključen i eventualni potrebni iskop, beton za podlogu, oplata betona podloge, betonski rubnjaci, cementni mort i sav transport i rad u vezi s time.</t>
    </r>
  </si>
  <si>
    <r>
      <t xml:space="preserve">Radovi pokriveni ovom stavkom uključuju  osiguranje cjelokupne radne snage, materijala, opreme i provedbu svog potrebnog rada za izvedbu betonskih rubnjaka pješačke staze dimenzija 8/20/100 cm
Dobava, transport i ugradnja betonskih rubnjaka presjeka 8/20 cm,rađenih od betona tlačne čvrstoće C 25/30. Stavka uključuje i ravne i lučne komade, prema projektu. Rubnjake postavljati na podlogu od betona tlačne čvrstoće C 20/25, veličine 25/30 cm. U svemu prema </t>
    </r>
    <r>
      <rPr>
        <sz val="10"/>
        <rFont val="Cambria"/>
        <family val="1"/>
      </rPr>
      <t>HRN U.S4.051  ili jednakovrijedno _______________________________________ i projektu.Ugrađivati se smiju samo čitavi rubnjaci, bez pukotina i oštećenih bridova. Rubnjaci u projektirani položaj po pravcu i visini dovode se podbijanjem drvenim klinovima, a fiksiraju podlijevanjem cementnim mortom 1:4. Sastavke rubnjaka međusobno  izvesti u širini od oko 10 mm, te ih ispuniti cementnim mortom  marke 15,prema HRN U.M2.012  ili jednakovrijedno _______________________________________, koji treba biti uvučen 10 mm. 
U cijenu je uključen i eventualni potrebni iskop, beton za podlogu, oplata betona podloge, betonski rubnjaci, cementni mort i sav transport i rad u vezi s time.</t>
    </r>
  </si>
  <si>
    <t>Radovi pokriveni ovom stavkom uključuju svu opremu, materijal i radnu snagu za izradu armirano betonskog vodomjernog okna svijetlog otvora 400x180x180 cm. Kompletno okno izvesti vodonepropusnim betonom tlačne čvrstoće C 30/37.
Armatura oznake B 500B je uključena u jediničnu cijenu stavke (1100 kg). U zid komore ugraditi penjalice od betonskog željeza B500B (RA400/500-2) ø20 mm. Pokrovnu ploču izolirati s dva sloja ljepenke i tri vruća premaza bitumena. 
Ulazni otvor je veličine 60x60 cm, debljine stjenke 15 cm na koji se ugrađuje lijevano-željezni poklopac s natpisom voda. Poklopac je za opterećenje u zelenoj površini 15 kN (klasa A15 prema EN124;1994  ili jednakovrijedno _______________________________________), na zaključavanje. Isti mora biti ugrađen 15 cm iznad uređenog terena.
U dnu okna izraditi udubljenje ø 30 cm, dubine 40 cm s dnom debljine 20 cm. Dno vodomjernog okna nagnuti prema udubljenju.
Jediničnom cijenom izvedbe vodomjernog okna obuhvaćena je kompletna izvedba okna zajedno sa svom potrebnom oplatom i armaturom, izravnavajući sloj betona tlačne čvrstoće C 12/15, d = 10 cm, dobava i ugradnja PVC cijevi i dilatacijskih brtvi u stjenke okna, kao i dobava i ugradnja poklopca okna, te označavanje uljanom bojom radi bolje vidljivosti.
Zemljoradnje za okno specificirane su odvojeno i nisu uključene u jediničnu cijenu izvedbe vodomjernog okna.</t>
  </si>
  <si>
    <t>Radovi pokriveni ovom stavkom uključuju  osiguranje cjelokupne radne snage, materijala, opreme i provedbu svog potrebnog rada za nabavu, dopremu i ugradnju vodovodnih tlačnih cijevi,za radni tlak PN 10 bara kao i svih fazonskih komada, fitinga i armatura. Dobava i montaža plastičnih PEHD, PN 10  cijevi prema HRN EN 12201-2  ili jednakovrijedno _______________________________________ i i ISO 4 427 (1996.)  ili jednakovrijedno _______________________________________, sa spajanjem elektro spojnicama, za razvod požarne vode, uključivo svi fazonski komadi i elektrospojnice. 
Stavka obuhvaća kompletan rad na dobavi i montaži cijevi sa svim spojnim i brtvenim materijalom kao i tlačno ispitivanje i ispiranje cjevovoda. 
Tlačno ispitivanje cijevne mreže hidrantskog voda provodi se nakon polaganja i montaže cjevovoda na ispitni tlak  od 1,5 MPa (15 bara) te je po završetku ispitivanja potrebno pribaviti "Certifikata" o ispravnosti. Cjevovod ispitati na probni pritisak 1,5 puta veći od radnog (15 bara) u trajanju od 3 sata ili dok se ne pregledaju svi spojevi, te nakon toga na radni tlak (10 bara) u trajanju od 24 sata. Ispitivanje se vrši uz prisutnost nadzornog inženjera. O tlačnom ispitivanju voditi zapisnik sa potpisom vršioca ispitivanja, nadzornog inženjera i odgovornih osoba. Rezultat tlačnog ispitivanja obavezno evidentirati u građevinski dnevnik. U stavku je uključena dobava pumpe i mjernog uređaja kao i ostalog potrebnog pribora za provedbu tlačne probe.
Ispiranje i dezinfekcija cjevovoda prema Općim uputama nadležne sanitarne službe i tehničkim uvjetima ovog projekta. U stavku je uračunat sav utrošak vode . 
Obračun po m' izvedenog cjevovoda.</t>
  </si>
  <si>
    <r>
      <t>Izrada revizijskog okna iz betona tlačne čvrstoće C30/37 razred izloženosti XA1. Beton mora biti spremljen sa minimalno 300 kg cementa CEM I /m</t>
    </r>
    <r>
      <rPr>
        <vertAlign val="superscript"/>
        <sz val="10"/>
        <rFont val="Cambria"/>
        <family val="1"/>
      </rPr>
      <t>3</t>
    </r>
    <r>
      <rPr>
        <sz val="10"/>
        <rFont val="Cambria"/>
        <family val="1"/>
      </rPr>
      <t xml:space="preserve"> i može sadržavati max. 0,15 % CL. Okno je svijetlog otvora 0,6x0,6 m, prosječne svijetle dubine 0,90 m i debljine stjenke 20 cm.
Stjenke iznutra obraditi vodonepropusnim mortom i zagladiti do crnog sjaja. U cijenu je uključena dobava i ugradnja ljeveno željeznog kvadratnog kanalizacijskog poklopca dimenzija 600/600 mm s okvirom. Predviđen je poklopac za opterećenje 400 kN (klasa D400 prema EN124;1994  ili jednakovrijedno _______________________________________). Na dnu okna potrebno je izvesti betonsku kinetu iz betona tlačne čvrstoće C 30/37. Oblik i veličina kinete prema priključcima.</t>
    </r>
  </si>
  <si>
    <r>
      <t>Izrada revizijskog okna iz betona tlačne čvrstoće C30/37 razred izloženosti XA1. Beton mora biti spremljen sa minimalno 300 kg cementa CEM I /m</t>
    </r>
    <r>
      <rPr>
        <vertAlign val="superscript"/>
        <sz val="10"/>
        <rFont val="Cambria"/>
        <family val="1"/>
      </rPr>
      <t>3</t>
    </r>
    <r>
      <rPr>
        <sz val="10"/>
        <rFont val="Cambria"/>
        <family val="1"/>
      </rPr>
      <t xml:space="preserve"> i može sadržavati max. 0,15 % CL. Okno je svijetlog otvora 0,6x0,6 m, prosječne svijetle dubine 0,90 m i debljine stjenke 20 cm.
Stjenke iznutra obraditi vodonepropusnim mortom i zagladiti do crnog sjaja. U cijenu je uključena dobava i ugradnja ljeveno željeznog kvadratnog kanalizacijskog poklopca dimenzija 600/600 mm s okvirom. Predviđen je poklopac za opterećenje 15 kN (klasa A15 prema EN124;1994  ili jednakovrijedno _______________________________________). Na dnu okna potrebno je izvesti betonsku kinetu iz betona tlačne čvrstoće C 30/37. Oblik i veličina kinete prema priključcima.</t>
    </r>
  </si>
  <si>
    <r>
      <t>Radovi pokriveni ovom stavkom uključuju  osiguranje cjelokupne radne snage, materijala, opreme i provedbu svog potrebnog rada za izradu kontrolnog mjernog okana iz armiranog betona tlačne čvrstoće C30/37, razred izloženosti XA1. Beton mora biti spremljen sa minimalno 300 kg cementa CEM I /m</t>
    </r>
    <r>
      <rPr>
        <vertAlign val="superscript"/>
        <sz val="10"/>
        <rFont val="Cambria"/>
        <family val="1"/>
      </rPr>
      <t>3</t>
    </r>
    <r>
      <rPr>
        <sz val="10"/>
        <rFont val="Cambria"/>
        <family val="1"/>
      </rPr>
      <t xml:space="preserve"> i može sadržavati max. 0,15 % CL. Okno je svijetlog otvora 1,2x1,2 m, svijetle prosječne dubine 1,65 m i debljine stjenke 25 cm. Na kontrolnom oknu se izvodi ulazna građevina svijetlog otvora 0,9x0,6 m debljine stijenke 25 cm koja se zatvara odozgo pločom debljine 20 cm.
Armatura oznake B 500B je uključena u jediničnu cijenu stavke (260 kg).
Stjenke iznutra obraditi vodonepropusnim mortom i zagladiti do crnog sjaja. U stjenke okna ugraditi tipske stupaljke S-2. U cijenu je uključena dobava i ugradnja ljeveno željeznog kvadratnog kanalizacijskog poklopca dimenzija 600 / 600 mm s okvirom. Predviđen je poklopac za opterećenje u zelenoj površini 15 kN (klasa A15 prema EN124;1994  ili jednakovrijedno _______________________________________) koji se ugrađuje u ploču ulazne građevine. Na sredini poklopca okna treba nacrtati uljanom bojom oznaku kontrolnog mjernog okna. Oznaka je crveni kvadrat 25 x 25 cm u sredini kojega se nacrta žuti krug ø10 cm.</t>
    </r>
  </si>
  <si>
    <t xml:space="preserve">Dobava i montaža tipskog cestovnog slivnika. Slivnici su tipski PEHD DN 600 dubine 200 cm. Tipski cestovni slivnici moraju biti izrađen roto lijevom, prema normi EN 13598-2  ili jednakovrijedno _______________________________________ i moraju biti obodne čvrstoće najmanje 2 kN. Ispod dna slivnika ugrađuje se sloj pijeska granulacije 4–8 mm visine 20 cm. Na pripremljenu pješčanu podlogu postavlja se slijepa baza DN 600, a na nju korugirani slijepi nastavak DN 600 povezano gumenom brtvom i teleskopski adapter. Priključci odvoda određuju se na licu mjesta. Po izvršenoj montaži priključaka izvodi se nasip oko cijevi slivnika od kamenog agregata granulacije 4 – 8 mm uz nabijanje u slojevima po 20 cm na koji se montira tipski armirano betonski prsten Ø 100/68 cm visine 15 cm. Slivnička rešetka montira se na tipski armirano betonski adapter Ø 77 cm i visine 8 cm. </t>
  </si>
  <si>
    <t>U jediničnu cijenu uključena je nabava i ugradnja rešetki od lijevanog željeza dim. 40x40 cm. za prometno opterećenje 400 kN (klasa 400 prema EN124;1994  ili jednakovrijedno _______________________________________), kao i sav dodatni pribor i ostali materijal, rad, prijevoz i ostalo što je potrebno za potpuno dovršenje rada (O.T.U. 3-04.5.2.).
Plohe rešetke koje dolaze u dodir s drugim dijelovima slivnika treba premazati bitumenom. Rešetke se polažu u okvirni dio, koji mora imati lijevak i odvodne cijevi protiv izbacivanja vode oko slivnika. Rešetke oko okvira zalijevaju se masom za zalijevanje razdjelnica.</t>
  </si>
  <si>
    <r>
      <t>Radovi pokriveni ovom stavkom uključuju  osiguranje cjelokupne radne snage, materijala, opreme i provedbu svog potrebnog rada za nabavu, dopremu i ugradnju tipskih kanala kao za linijsku površinsku odvodnju od polimer betona otpornog na agresivne tvari i tekućine koji zadovoljava EN 1433 ili jednakovrijedno _____________________) zaštite okoliša u smislu apsolutne vodonepropusnosti, svijetle širine 20 cm i dubine 38 cm, sa lijevano željeznom rešetkom na zaključavanje, za opterećenja do 400 kN (klasa D400 prema EN124;1994 ili jednakovrijedno_________________). Tipski kanal se ugrađuje u sloj betona tlačne čvrstoće C 30/37 – razred izloženosti XF4 i XM1, debljine 20 cm  ispod i oko njega. Beton mora biti spremljen sa minimalno 350 kg cementa CEM I /m</t>
    </r>
    <r>
      <rPr>
        <vertAlign val="superscript"/>
        <sz val="10"/>
        <rFont val="Cambria"/>
        <family val="1"/>
      </rPr>
      <t>3</t>
    </r>
    <r>
      <rPr>
        <sz val="10"/>
        <rFont val="Cambria"/>
        <family val="1"/>
      </rPr>
      <t xml:space="preserve"> i od agregata frakcije 20-32 mm s dovoljnom otpornošću na smrzavanje, može sadržavati max. 0,06 % CL, te mora biti aeriran sa 4 % zraka. Jediničnom cijenom izvedbe kanala obuhvaćena je dobava i ugradnja kanala s rešetkom, te dobava i ugradnja betona u koji se kanal ugrađuje. Sve prema nacrtu ugradnje. Zemljoradnje za kanal specificirane su odvojeno i nisu uključene u jediničnu cijenu izvedbe istog.</t>
    </r>
  </si>
  <si>
    <r>
      <t xml:space="preserve">Za ugradnju separatora ne smije se koristiti dodatno betoniranje. Pristup u separator mora biti u skladu s </t>
    </r>
    <r>
      <rPr>
        <sz val="10"/>
        <rFont val="Cambria"/>
        <family val="1"/>
      </rPr>
      <t xml:space="preserve">HRN EN 476 ili jednakovrijedno _______________________________________. Separator mora ima integriranu taložnicu minimalne zapremnine 1000 litara, minimalni kapacitet uskladištenih lakih tekućina 100 litara dok sveukupni volumen ne smije biti veći od 1700 lit. 
Uljev i izljev separatora moraju biti DN250, utični spoj s kliznom brtvom prema HRN EN 1401 ili jednakovrijedno_______________________________________. </t>
    </r>
    <r>
      <rPr>
        <sz val="10"/>
        <rFont val="Cambria"/>
        <family val="1"/>
      </rPr>
      <t xml:space="preserve">
Dubina uljevne cijevi mjereno od kote poklopca do kote dna cijevi uljeva treba biti T= 0,44 m do 1,86 m (točnu dubinu treba definirati prije naručivanja separatora). Separator se treba isporučivati s poklopcem u skladu s HRN EN 124  ili jedankovrijedno _________________________________ klase nosivosti A15, svijetlog otvora promjera Ø600mm s natpisom: "SEPARATOR".</t>
    </r>
  </si>
  <si>
    <t>Armatura mora odgovarati HRN EN 10080-1 (prEN 100-80-1;1999)  ili jednakovrijedno _______________________________________.</t>
  </si>
  <si>
    <t>U cijenu uključena armatura i sva potrebna oplata, te žbukanje jame iznutra vodonepropusnim cementnim mortom 1:2. Jamu iznutra ožbukati i zagladiti do crnog sjaja. Podgled gornje ploče premazati zaštitnim slojem od materijala na bazi polimera. U stjenke okna ugraditi tipske stupaljke S-2. U cijenu uključena dobava i ugradnja ljeveno željeznog kvadratnog kanalizacijskog poklopca dimenzija 600 / 600 mm s okvirom.  Predviđen je poklopac za opterećenje u zelenoj površini 15 kN (klasa A15 prema EN124;1994  ili jednakovrijedno _______________________________________). Na mjestima priključaka plastičnih kanalizacijskih cijevi trebaju biti ugrađeni RDS ulošci s brtvenim prstenom za priključenje cijevi od tvrde plastike. RDS uložak treba biti odgovarajućih dimenzija. Jediničnom cijenom izvedbe jame obuhvaćena je kompletna izvedba zajedno sa svom potrebnom oplatom i armaturom, izravnavajući sloj betona C 12/15 (bivša MB 15) d = 10 cm, dobava i ugradnja cijevnih priključaka u stjenke jame, kao i dobava i ugradnja poklopca. Zemljoradnje za jamu specificirane su odvojeno i nisu uključene u jediničnu cijenu izvedbe.</t>
  </si>
  <si>
    <t>Radovi pokriveni ovom stavkom uključuju  osiguranje cjelokupne radne snage, materijala, opreme i provedbu svog potrebnog rada za nabavu, dopremu i ugradnju PVC kanalizacijskih cijevi za polaganje u zemlju kao i ispitivanje vodonepropusnosti, te interni tehnički pregled izvedene kanalizacijske mreže.
Cijevi moraju kakvoćom zadovoljavati HRN EN 13598-1:2007  ili jednakovrijedno _______________________________________, te moraju biti nazivne krutosti SN-8 ili više. 
Cijevi se međusobno spajaju na utični kolčak s uloženim brtvenim prstenom od sintetičkog kaučuka. Cijevi polagati na pripremljenu podlogu od drobljenog kamenog materijala frakcije 4 - 8 mm  koji je obrađen u posebnoj stavci troškovnika. U cijenu uračunati svi spojevi, fitinzi, brtve, fazonski komadi, rad na polaganju cijevi, ispitivanje na vodonepropusnost i sve ostalo što je potrebno za potpuno dovršenje rada. Obračun po m' ugrađene cijevi.
Ispitivanje vodonepropusnosti izvedene kanalizacijske mreže i građevina na kanalizacijskoj mreži izvesti prema važećim propisima.</t>
  </si>
  <si>
    <r>
      <t xml:space="preserve">Radovi pokriveni ovom stavkom uključuju svu opremu, materijal i radnu snagu za nabavu, dopremu i ugradnju ograde širine panela 2500 mm i visine 2030 mm. Paneli ograde napravljeni su od pocinčane žice promjera 5 mm  koja se dodatno priprema za prianjanje PVC sloja (min. 200 mikrona) na površinu proizvoda. Vodoravna ojačanja daju panelima dodatnu čvrstoću. Otvor oka na mreži je 200x50 mm, te 100x50 mm na ojačanom dijelu. Paneli su </t>
    </r>
    <r>
      <rPr>
        <sz val="10"/>
        <rFont val="Cambria"/>
        <family val="1"/>
      </rPr>
      <t>zelene boje RAL 6005. Stupovi ograde su  visine 2575 mm, H profil 70x44 mm, pocinčani i plastificirani. Boja stupova je zelena RAL 6005. Stupovi se postavljaju na osnom razmaku od 2520 mm u bušene rupe (temelje samce). U cijenu su uključeni i stupovi, te sav potreban materijal za ugradnju.</t>
    </r>
  </si>
  <si>
    <r>
      <t xml:space="preserve">Radovi pokriveni ovom stavkom uključuju svu opremu, materijal i radnu snagu za izradu, isporuku i ugradnju ulaznih dvokrilnih vrata.  Širina: 4000 mm, Visina: 2000 mm, ispuna od pravokutne cijevi 15x30 mm u okviru od kvadratne cijevi 60x60 mm, s nosećim stupovima od kvadratnih cijevi 80x80mm s mogućnošću zaključavanja, uključujući kompletan odgovarajući bravarski okov s dodatnom cilindričnom bravom i tri ključa. Boja vrata </t>
    </r>
    <r>
      <rPr>
        <sz val="10"/>
        <rFont val="Cambria"/>
        <family val="1"/>
      </rPr>
      <t>zelena RAL 6005. Noseći stupovi od vrata postavljaju se u bušene rupe (temelje samce). Sve ostalo prema Tehničkim uvjetima za bravarske radove. Napomena: Svijetle otvore bravarije potrebno je provjeriti na licu mjesta.</t>
    </r>
  </si>
  <si>
    <t xml:space="preserve">Dobava i montaža razdjelnika »GRO« samostalni, plastični, meh.zaštita IP67,  s bravom i neprozirnim vratima. Sve stezaljke pod stalnim naponom posebno označene i zaštićene. Svi elementi u ormaru moraju imati oznake iz jednopolne sheme, a ožičenje brojčane oznake. Ormar mora biti kompletno ožičen i ispitan, s betonskim temeljem, a sadrži opremu prema tehničkom opisu i nacrtima. 
Ugraditi džep na unutrašnjosti vrata za jednopolnu shemu sa prikazom napajanja. Nakon montaže ormara, spajanje kompletne instalacije do pune funkcionalne i pogonske gotovosti. 
Dobava i montaža tipkala za isklop u nuždi za vanjsku montažu; </t>
  </si>
  <si>
    <t xml:space="preserve">Dobava i montaža razdjelnika »RO-1« samostalni, plastični, meh.zaštita IP67,  s bravom i neprozirnim vratima. Sve stezaljke pod stalnim naponom posebno označene i zaštićene. Svi elementi u ormaru moraju imati oznake iz jednopolne sheme, a ožičenje brojčane oznake. Ormar mora biti kompletno ožičen i ispitan, s betonskim temeljem, a sadrži opremu prema tehničkom opisu i nacrtima. 
Ugraditi džep na unutrašnjosti vrata za jednopolnu shemu sa prikazom napajanja. Nakon montaže ormara, spajanje kompletne instalacije do pune funkcionalne i pogonske gotovosti. </t>
  </si>
  <si>
    <r>
      <t>Stavka uključuje dobavu, transport i radove vezane za sadnju, plodnu zemlju,sredstvo za akumuliranje vode, gnojivo, malč i vodu.
Pri nabava i dopremi grmlja treba voditi računa da je bilje uzgojenog na vrtlarski način A kvalitete. Sve sadnice moraju biti kontejnirane s minimalno 3 izboja. Sadnja se vrši u sadnu jamu/rov.
Sadnja grmlja uključuje iskop jama za sadnju grmova promjera 0,40 m, dubine 0,40 m sa 70 % izmjenom materijala iz iskopa s plodnom zemljom (izmjenjuje se materijal iz slojeva dubljih od 30 cm). Rahljenje dna jame. Sadnju sadnica. Orezivanje grana oštećenih prilikom transporta. Ugradnja sredstva za akumuliranje vode</t>
    </r>
    <r>
      <rPr>
        <sz val="10"/>
        <rFont val="Cambria"/>
        <family val="1"/>
      </rPr>
      <t>. Gnojenje gnojivom produženog djelovanja</t>
    </r>
    <r>
      <rPr>
        <sz val="10"/>
        <rFont val="Cambria"/>
        <family val="1"/>
      </rPr>
      <t>. Malčiranje drvenom sječkom u sloju od 5 cm u promjeru od 1 metra oko grma ili kompletne gredice. Jednokratno zalijevanje sa 40 litara vode po sadnici. Stavka uključuje dobavu, transport i radove vezane za sadnju, plodnu zemlju, sredstvo za akumuliranje vode, gnojivo, malč, vodu.  
Stavka nadalje uključuje brigu o posađenom biljnom materijalu do primopredaje, a odnosi se na  zalijevanje, dodatno gnojenje, orezivanje i malčiranje, sve po potrebi (sukladno preporuci u projektnoj dokumentaciji).</t>
    </r>
  </si>
  <si>
    <r>
      <t xml:space="preserve">Radovi pokriveni ovom stavkom uključuju  osiguranje cjelokupne radne snage, materijala, opreme i provedbu svog potrebnog rada na nabavi, dopremi i postavljanju cestovne elektroničke mosne vage dimezija 18,0 x 3,0 m, nosivosti 50 t u razini terena </t>
    </r>
    <r>
      <rPr>
        <sz val="10"/>
        <rFont val="Cambria"/>
        <family val="1"/>
      </rPr>
      <t>. Stavka uključuje vagu kao komplet koji se sastoji od mosta vage sa svim razvodima instalacija, mjernim pretvornicima, programskom podrškom i štampačom. Stavka također uključuje baždarenje vage, spoj vage na mjeriteljsku kućicu i obuku zaposlenika koji će raditi na vagi.</t>
    </r>
  </si>
  <si>
    <r>
      <t>Stavka uključuje dobavu, transport i radove vezane za sadnju, plodnu zemlju,sredstvo za akumuliranje vode, gnojivo, kolce, vezivo i vodu.
Pri nabavi i dopremi stabala, sve sadnice moraju imati jasno definirano uspravno deblo i dobro razvijenu krošnju s minimalno tri primarne grane, minimalne visine 3 m. Sve sadnice moraju imati dobro razvijen korijenov sustav. Koristiti isključivo kontejnirane sadnice prve klase i dobre kondicije. Iznimno se dopušta sadnja baliranih sadnica uz redukciju ugovorene jedinične cijene, ali samo ukoliko se sadnja vrši u povoljnom periodu za sadnju (od trenutka odpadanja lista pa do početka vegetacije). 
Sadnja stabala, uključujei iskop jameza sadnju stabala promjera 1 m, dubine 0,80 m sa 70 % izmjenom materijala iz iskopa s plodnom zemljom.Orezivanje grana oštećenih prilikom transporta. Rahljenje dna jame, sadnja sadnice, koljenje s tri kolca po sadnici za bjelogoricu, jednim kolcem za crnogoricu, te vezivanje elastičnim užetom. Kolci moraju biti tokareni promjera oko 6 cm.  Ugradnja sredstva za akumuliranje vode</t>
    </r>
    <r>
      <rPr>
        <sz val="10"/>
        <rFont val="Cambria"/>
        <family val="1"/>
      </rPr>
      <t>. Gnojenje gnojivom produženog djelovanja</t>
    </r>
    <r>
      <rPr>
        <sz val="10"/>
        <rFont val="Cambria"/>
        <family val="1"/>
      </rPr>
      <t xml:space="preserve">. Izrada sadne zdjelice. Malčiranje drvenom sječkom u sloju od 5 cm u promjeru od 1 metra oko stabla. Jednokratno zalijevanje sa 100 litara vode po sadnici.
Stavka nadalje uključuje brigu o posađenom biljnom materijaludo primopredaje, a odnosi se na  zalijevanje, dodatno gnojenje, orezivanje i malčiranje, sve po potrebi (sukladno preporuci u projektnoj dokumentaciji).    </t>
    </r>
  </si>
  <si>
    <t>Radovi pokriveni ovom stavkom uključuju svu opremu, materijal i radnu snagu za dobavu i ugradnju sustava za vanjski videonadzor reciklažnog dvorišta. Dobava i ugradnja vanjske kompaktne elektronske kamere dan/noć, kamera u boji sa IR-om, 1/3'', rezolucija 650 TVL, fiksni objektiv 3.6 mm/F 2.0, 24 IR LED dometa 15-20m, IP66 stupanj zaštite, napajanje 12V DC .</t>
  </si>
  <si>
    <r>
      <rPr>
        <sz val="10"/>
        <rFont val="Cambria"/>
        <family val="1"/>
      </rPr>
      <t xml:space="preserve">Dobava i ugradnja digitalnog 4 kanalnog snimača, Stand-alone 4 kanalni DVR, quadplex (istovremeno snimanje, reprodukcija, arhiviranje i pregled preko mreže), </t>
    </r>
    <r>
      <rPr>
        <sz val="10"/>
        <rFont val="Cambria"/>
        <family val="1"/>
      </rPr>
      <t>brzina podesiva po kanalu, 2 SATA priključak za HDD, maksimalni kapacitet 2TB po HDD-u, HDMI/BNC/VGA izlaz za glavni monitor (VGA rezolucija 1280x1024, HDMI rezolucija 720p),
snimanje: ručno, po detekciji pokreta, po alarmnom ulazu, vremenskom rasporedu, predalarmno snimanje, podesivo po vremenu, pohrana snimljenog materijala na USB MS i preko mreže, alarmna notifikacija na e-mail,d aljinski upravljač u kompletu, RS-485 za PTZ upravljanje, komunikacija putem PC mreže, mrežni softver u kompletu, LAN, DHCP, ADSL, DDNS, WEB server,</t>
    </r>
    <r>
      <rPr>
        <sz val="10"/>
        <rFont val="Cambria"/>
        <family val="1"/>
      </rPr>
      <t xml:space="preserve"> mogućnost podešavanja preko Internet Explorera, Dual stream podesiv po kanalu za brži prijenos videa preko računalne mreže.</t>
    </r>
    <r>
      <rPr>
        <sz val="10"/>
        <color indexed="10"/>
        <rFont val="Cambria"/>
        <family val="1"/>
      </rPr>
      <t xml:space="preserve"> </t>
    </r>
  </si>
  <si>
    <t xml:space="preserve">Priključak DN 110 mm, Vodomjeri (Qn=40m3/h) DN 80 i VMA 1.5-3 (Qn=1.5 m3/h, ⏀ 20 mm)  </t>
  </si>
  <si>
    <t xml:space="preserve">Radovi pokriveni ovom stavkom uključuju  osiguranje cjelokupne radne snage, materijala, opreme i provedbu svog potrebnog rada za nabavu, dopremu i montažu fazonskih komada od nodularnog lijeva (ductile) GGG 40 prema HRN EN 545  ili jednakovrijedno _______________________________________za nazivni tlak PN 10 bara. Svi fazonski komadi trebaju imati antikorozivnu zaštitu iznutra i izvana epoxy (unutarnja: EP prah DIN 3476 ili jednakovrijedno _________________________________, vanjska: EP prah DIN 30677-2 ili jednakovrijedno__________________________ i prema RAL-GZ 662, odnosno plastifikacija u debljini min 250 mikrona). </t>
  </si>
  <si>
    <r>
      <t>kombinirani vodomjer (</t>
    </r>
    <r>
      <rPr>
        <strike/>
        <sz val="10"/>
        <rFont val="Cambria"/>
        <family val="1"/>
      </rPr>
      <t>,</t>
    </r>
    <r>
      <rPr>
        <sz val="10"/>
        <rFont val="Cambria"/>
        <family val="1"/>
      </rPr>
      <t xml:space="preserve"> Q</t>
    </r>
    <r>
      <rPr>
        <vertAlign val="subscript"/>
        <sz val="10"/>
        <rFont val="Cambria"/>
        <family val="1"/>
      </rPr>
      <t>n</t>
    </r>
    <r>
      <rPr>
        <sz val="10"/>
        <rFont val="Cambria"/>
        <family val="1"/>
      </rPr>
      <t>=40m</t>
    </r>
    <r>
      <rPr>
        <vertAlign val="superscript"/>
        <sz val="10"/>
        <rFont val="Cambria"/>
        <family val="1"/>
      </rPr>
      <t>3</t>
    </r>
    <r>
      <rPr>
        <sz val="10"/>
        <rFont val="Cambria"/>
        <family val="1"/>
      </rPr>
      <t>/h) DN 80</t>
    </r>
  </si>
  <si>
    <t xml:space="preserve">vodomjer VMA 1.5-3 (Qn=1.5 m3/h, ⏀ 20 mm)  </t>
  </si>
  <si>
    <r>
      <t xml:space="preserve">Radovi pokriveni ovom stavkom uključuju  osiguranje cjelokupne radne snage, materijala, opreme i provedbu svog potrebnog rada za nabavu, dopremu i ugradnju BY-PASS SEPARATORA NAFTNIH DERIVATA .
Dobava i ugradnja separatora lakih tekućina iz centrifugalo ljevanog polietilena s mimotokom (bypassom). Separator mora biti konstruiran, izrađen i testiran prema </t>
    </r>
    <r>
      <rPr>
        <sz val="10"/>
        <rFont val="Cambria"/>
        <family val="1"/>
      </rPr>
      <t>HRN EN 858 ili jednakovrijedno _______________________________________,  nazivne veličine NS 10/50 (protok kroz separator/ukup</t>
    </r>
    <r>
      <rPr>
        <sz val="10"/>
        <rFont val="Cambria"/>
        <family val="1"/>
      </rPr>
      <t xml:space="preserve">ni protok). Učinkovitost separatora mora zadovoljiti klasu I - lakih tekućina u izlaznoj vodi do 5 mg/l. Separator mora biti siguran od djelovanja sila uzgona do visine podzemne vode najmanje 1 m ispod poklopca separatora (bez dodatnog betoniranja).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Unutarnji elementi separatora trebaju biti izrađeni iz PEHD-a. </t>
    </r>
  </si>
  <si>
    <t>Stavkama troškovnika obuhvaćena je kompletna dobava i montaža do potpune gotovosti uključujući i sav potrebni sitni materijal koji nije posebno naveden. Dobavljeni materijal mora odgovarati važećim hrvatskim normama ili DIN-u ili jednakovrijedno. Prije ugradnje obavezno nadzorni inženjer treba pregledati sav materijal i odobriti njegovu ugradnju.</t>
  </si>
  <si>
    <r>
      <t>Radovi pokriveni ovom stavkom uključuju svu opremu, materijal i radnu snagu za dobavu potrebnog materijala, izrada, dostava i postava limenih opšava na krovu od aluminijskog obojenog lima.</t>
    </r>
    <r>
      <rPr>
        <sz val="10"/>
        <rFont val="Cambria"/>
        <family val="1"/>
      </rPr>
      <t xml:space="preserve"> Uključujući sav potreban pribor i materijal. Obračun po m' postavljenog limenog opšava.</t>
    </r>
  </si>
  <si>
    <r>
      <t xml:space="preserve">Radovi pokriveni ovom stavkom uključuju svu opremu, materijal i radnu snagu za dobavu i postava limenog pokrova pločama trapeznog lima. </t>
    </r>
    <r>
      <rPr>
        <sz val="10"/>
        <rFont val="Cambria"/>
        <family val="1"/>
      </rPr>
      <t>Debljina materijala 0,63 mm, materijal aluminij. Uključen i originalni pričvrsni materijal te svi ugaoni i rubni završeci. Položiti stručno i otporno na vremenske nepogode, sve prema uputama proizvođača.</t>
    </r>
  </si>
  <si>
    <r>
      <t>Dobava materijala i izrada sustava ventilirane fasade na pročeljima objekta završne obrade fasadnim pločama.</t>
    </r>
    <r>
      <rPr>
        <sz val="10"/>
        <rFont val="Cambria"/>
        <family val="1"/>
      </rPr>
      <t xml:space="preserve"> Postava u razini drvenih parapeta vanjskih otvora, kao maska, pojedinačnih dimenzija 90x144 cm, prema nacrtima.
Sustav se sastoji od: 
- završna fasadna obloga </t>
    </r>
    <r>
      <rPr>
        <sz val="10"/>
        <rFont val="Cambria"/>
        <family val="1"/>
      </rPr>
      <t xml:space="preserve"> debljine 13 mm, vrsta obrade po odabiru projektanta. 
Ploče se učvršćuju u vanjski zid vertikalnim aluminijskim “L” profilima, na max. razmaku od 60 cm. Ploče se vežu za “L” profile zakovicama</t>
    </r>
    <r>
      <rPr>
        <sz val="10"/>
        <rFont val="Cambria"/>
        <family val="1"/>
      </rPr>
      <t xml:space="preserve"> od nehrđajućeg čelika. Montaža sustava ploča na potkonstrukciju prema uputama proizvođača. Uključena kompletna potkonstrukcija i svi dodatni profili; hvataljke, nosači i sl. Boja, dimenzija i uzorak ploča po odabiru projektanta.</t>
    </r>
  </si>
  <si>
    <r>
      <t xml:space="preserve">Dobava i montaža  kabelskog priključnog ormarića za vanjsku montažu, s betonskim temeljem, </t>
    </r>
    <r>
      <rPr>
        <sz val="10"/>
        <rFont val="Cambria"/>
        <family val="1"/>
      </rPr>
      <t>sa ugrađenom opremom prema zahtjevu nadležnog HEP-ODS.</t>
    </r>
  </si>
  <si>
    <t>Dobava, montaža  na rasvjetni stup visine 8 metara, te spajanje svjetiljke (LED)  u zaštiti IP66,  proizvod  s priborom za montažu, sve komplet.</t>
  </si>
  <si>
    <t>HEP - ne nuditi!</t>
  </si>
  <si>
    <t>Vodotijesna svjetiljka 14W/840 ECG</t>
  </si>
</sst>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_)"/>
    <numFmt numFmtId="173" formatCode="#,##0.0"/>
    <numFmt numFmtId="174" formatCode="&quot;Da&quot;;&quot;Da&quot;;&quot;Ne&quot;"/>
    <numFmt numFmtId="175" formatCode="&quot;True&quot;;&quot;True&quot;;&quot;False&quot;"/>
    <numFmt numFmtId="176" formatCode="&quot;Uključeno&quot;;&quot;Uključeno&quot;;&quot;Isključeno&quot;"/>
    <numFmt numFmtId="177" formatCode="[$¥€-2]\ #,##0.00_);[Red]\([$€-2]\ #,##0.00\)"/>
    <numFmt numFmtId="178" formatCode="#,##0.00_ ;\-#,##0.00\ "/>
    <numFmt numFmtId="179" formatCode="_-* #,##0.00\ _k_n_-;\-* #,##0.00\ _k_n_-;_-* \-??\ _k_n_-;_-@_-"/>
    <numFmt numFmtId="180" formatCode="_-* #,##0.00_-;\-* #,##0.00_-;_-* \-??_-;_-@_-"/>
    <numFmt numFmtId="181" formatCode="#,##0.00\ &quot;kn&quot;"/>
    <numFmt numFmtId="182" formatCode="[$-41A]d\.\ mmmm\ yyyy\."/>
    <numFmt numFmtId="183" formatCode="[$-F400]h:mm:ss\ AM/PM"/>
    <numFmt numFmtId="184" formatCode="00000"/>
    <numFmt numFmtId="185" formatCode="#,##0.00_ ;\-#,##0.00\,"/>
    <numFmt numFmtId="186" formatCode="&quot;Yes&quot;;&quot;Yes&quot;;&quot;No&quot;"/>
    <numFmt numFmtId="187" formatCode="&quot;On&quot;;&quot;On&quot;;&quot;Off&quot;"/>
    <numFmt numFmtId="188" formatCode="[$€-2]\ #,##0.00_);[Red]\([$€-2]\ #,##0.00\)"/>
    <numFmt numFmtId="189" formatCode="0&quot;.&quot;"/>
    <numFmt numFmtId="190" formatCode="#,##0.000"/>
    <numFmt numFmtId="191" formatCode="#,##0.0000"/>
  </numFmts>
  <fonts count="78">
    <font>
      <sz val="10"/>
      <name val="Arial Narrow"/>
      <family val="0"/>
    </font>
    <font>
      <sz val="11"/>
      <color indexed="8"/>
      <name val="Calibri"/>
      <family val="2"/>
    </font>
    <font>
      <sz val="12"/>
      <name val="Courier"/>
      <family val="1"/>
    </font>
    <font>
      <sz val="10"/>
      <name val="Arial"/>
      <family val="2"/>
    </font>
    <font>
      <b/>
      <sz val="10"/>
      <name val="Cambria"/>
      <family val="1"/>
    </font>
    <font>
      <sz val="10"/>
      <name val="Cambria"/>
      <family val="1"/>
    </font>
    <font>
      <vertAlign val="superscript"/>
      <sz val="10"/>
      <name val="Cambria"/>
      <family val="1"/>
    </font>
    <font>
      <sz val="10"/>
      <name val="Helv"/>
      <family val="0"/>
    </font>
    <font>
      <sz val="10"/>
      <name val="Calibri"/>
      <family val="2"/>
    </font>
    <font>
      <b/>
      <sz val="11"/>
      <name val="Cambria"/>
      <family val="1"/>
    </font>
    <font>
      <b/>
      <sz val="18"/>
      <name val="Cambria"/>
      <family val="1"/>
    </font>
    <font>
      <b/>
      <sz val="12"/>
      <name val="Cambria"/>
      <family val="1"/>
    </font>
    <font>
      <b/>
      <sz val="10"/>
      <name val="Arial"/>
      <family val="2"/>
    </font>
    <font>
      <b/>
      <u val="single"/>
      <sz val="12"/>
      <name val="Cambria"/>
      <family val="1"/>
    </font>
    <font>
      <b/>
      <u val="single"/>
      <sz val="10"/>
      <name val="Cambria"/>
      <family val="1"/>
    </font>
    <font>
      <b/>
      <vertAlign val="superscript"/>
      <sz val="10"/>
      <name val="Cambria"/>
      <family val="1"/>
    </font>
    <font>
      <vertAlign val="superscript"/>
      <sz val="10"/>
      <name val="Arial Narrow"/>
      <family val="1"/>
    </font>
    <font>
      <vertAlign val="superscript"/>
      <sz val="10"/>
      <name val="Calibri"/>
      <family val="2"/>
    </font>
    <font>
      <vertAlign val="subscript"/>
      <sz val="10"/>
      <name val="Cambria"/>
      <family val="1"/>
    </font>
    <font>
      <sz val="10"/>
      <color indexed="8"/>
      <name val="Cambria"/>
      <family val="1"/>
    </font>
    <font>
      <b/>
      <sz val="10"/>
      <color indexed="8"/>
      <name val="Cambria"/>
      <family val="1"/>
    </font>
    <font>
      <vertAlign val="superscript"/>
      <sz val="10"/>
      <name val="Arial"/>
      <family val="2"/>
    </font>
    <font>
      <vertAlign val="superscript"/>
      <sz val="10"/>
      <color indexed="8"/>
      <name val="Cambria"/>
      <family val="1"/>
    </font>
    <font>
      <b/>
      <sz val="20"/>
      <name val="Cambria"/>
      <family val="1"/>
    </font>
    <font>
      <b/>
      <sz val="16"/>
      <name val="Cambria"/>
      <family val="1"/>
    </font>
    <font>
      <sz val="10"/>
      <color indexed="10"/>
      <name val="Cambria"/>
      <family val="1"/>
    </font>
    <font>
      <strike/>
      <sz val="10"/>
      <color indexed="10"/>
      <name val="Cambria"/>
      <family val="1"/>
    </font>
    <font>
      <strike/>
      <sz val="10"/>
      <name val="Cambria"/>
      <family val="1"/>
    </font>
    <font>
      <sz val="11"/>
      <color indexed="9"/>
      <name val="Calibri"/>
      <family val="2"/>
    </font>
    <font>
      <sz val="11"/>
      <color indexed="17"/>
      <name val="Calibri"/>
      <family val="2"/>
    </font>
    <font>
      <u val="single"/>
      <sz val="10"/>
      <color indexed="12"/>
      <name val="Arial Narrow"/>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u val="single"/>
      <sz val="10"/>
      <color indexed="20"/>
      <name val="Arial Narrow"/>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10"/>
      <name val="Arial"/>
      <family val="2"/>
    </font>
    <font>
      <b/>
      <sz val="10"/>
      <color indexed="10"/>
      <name val="Cambria"/>
      <family val="1"/>
    </font>
    <font>
      <b/>
      <sz val="12"/>
      <color indexed="10"/>
      <name val="Cambria"/>
      <family val="1"/>
    </font>
    <font>
      <sz val="10"/>
      <color indexed="10"/>
      <name val="Arial Narrow"/>
      <family val="2"/>
    </font>
    <font>
      <b/>
      <sz val="11"/>
      <color indexed="10"/>
      <name val="Cambria"/>
      <family val="1"/>
    </font>
    <font>
      <b/>
      <sz val="10"/>
      <name val="Calibri"/>
      <family val="2"/>
    </font>
    <font>
      <sz val="11"/>
      <color theme="1"/>
      <name val="Calibri"/>
      <family val="2"/>
    </font>
    <font>
      <sz val="11"/>
      <color theme="0"/>
      <name val="Calibri"/>
      <family val="2"/>
    </font>
    <font>
      <sz val="11"/>
      <color rgb="FF006100"/>
      <name val="Calibri"/>
      <family val="2"/>
    </font>
    <font>
      <u val="single"/>
      <sz val="10"/>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mbria"/>
      <family val="1"/>
    </font>
    <font>
      <sz val="10"/>
      <color rgb="FFFF0000"/>
      <name val="Arial"/>
      <family val="2"/>
    </font>
    <font>
      <b/>
      <sz val="10"/>
      <color rgb="FFFF0000"/>
      <name val="Cambria"/>
      <family val="1"/>
    </font>
    <font>
      <b/>
      <sz val="12"/>
      <color rgb="FFFF0000"/>
      <name val="Cambria"/>
      <family val="1"/>
    </font>
    <font>
      <sz val="10"/>
      <color rgb="FFFF0000"/>
      <name val="Arial Narrow"/>
      <family val="2"/>
    </font>
    <font>
      <b/>
      <sz val="11"/>
      <color rgb="FFFF0000"/>
      <name val="Cambria"/>
      <family val="1"/>
    </font>
    <font>
      <b/>
      <sz val="10"/>
      <color theme="1"/>
      <name val="Cambria"/>
      <family val="1"/>
    </font>
    <font>
      <sz val="10"/>
      <color theme="1"/>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14995999634265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right/>
      <top/>
      <bottom style="thin"/>
    </border>
    <border>
      <left/>
      <right/>
      <top style="thin"/>
      <bottom/>
    </border>
    <border>
      <left/>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179" fontId="3" fillId="0" borderId="0" applyFill="0" applyBorder="0" applyAlignment="0" applyProtection="0"/>
    <xf numFmtId="178" fontId="3" fillId="0" borderId="0" applyFont="0" applyFill="0" applyBorder="0" applyAlignment="0" applyProtection="0"/>
    <xf numFmtId="0" fontId="53" fillId="21" borderId="0" applyNumberFormat="0" applyBorder="0" applyAlignment="0" applyProtection="0"/>
    <xf numFmtId="0" fontId="54"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2" applyNumberFormat="0" applyAlignment="0" applyProtection="0"/>
    <xf numFmtId="0" fontId="56" fillId="28" borderId="3"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172" fontId="2" fillId="0" borderId="0">
      <alignment/>
      <protection/>
    </xf>
    <xf numFmtId="0" fontId="0" fillId="0" borderId="0">
      <alignment/>
      <protection/>
    </xf>
    <xf numFmtId="0" fontId="3" fillId="0" borderId="0">
      <alignment/>
      <protection/>
    </xf>
    <xf numFmtId="0" fontId="3" fillId="0" borderId="0">
      <alignment/>
      <protection/>
    </xf>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31" borderId="8" applyNumberFormat="0" applyAlignment="0" applyProtection="0"/>
    <xf numFmtId="0" fontId="7"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180" fontId="12" fillId="32" borderId="10">
      <alignment vertical="center"/>
      <protection/>
    </xf>
    <xf numFmtId="0" fontId="69"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9" fontId="3" fillId="0" borderId="0" applyFill="0" applyBorder="0" applyAlignment="0" applyProtection="0"/>
    <xf numFmtId="165" fontId="0" fillId="0" borderId="0" applyFont="0" applyFill="0" applyBorder="0" applyAlignment="0" applyProtection="0"/>
  </cellStyleXfs>
  <cellXfs count="894">
    <xf numFmtId="0" fontId="0" fillId="0" borderId="0" xfId="0" applyAlignment="1">
      <alignment/>
    </xf>
    <xf numFmtId="0" fontId="4" fillId="0" borderId="0" xfId="0" applyFont="1" applyBorder="1" applyAlignment="1">
      <alignment horizontal="center"/>
    </xf>
    <xf numFmtId="0" fontId="5" fillId="0" borderId="0" xfId="0" applyFont="1" applyBorder="1" applyAlignment="1">
      <alignment horizontal="center"/>
    </xf>
    <xf numFmtId="4" fontId="5" fillId="0" borderId="0" xfId="0" applyNumberFormat="1" applyFont="1" applyBorder="1" applyAlignment="1">
      <alignment horizontal="center"/>
    </xf>
    <xf numFmtId="0" fontId="4" fillId="0" borderId="0" xfId="0" applyFont="1" applyBorder="1" applyAlignment="1">
      <alignment vertical="top" wrapText="1"/>
    </xf>
    <xf numFmtId="4" fontId="4" fillId="0" borderId="0" xfId="57" applyNumberFormat="1" applyFont="1" applyBorder="1" applyAlignment="1">
      <alignment horizontal="center" wrapText="1"/>
      <protection/>
    </xf>
    <xf numFmtId="49" fontId="5" fillId="0" borderId="0" xfId="57" applyNumberFormat="1" applyFont="1" applyBorder="1" applyAlignment="1">
      <alignment horizontal="center" vertical="top" wrapText="1"/>
      <protection/>
    </xf>
    <xf numFmtId="49" fontId="5" fillId="0" borderId="0" xfId="57" applyNumberFormat="1" applyFont="1" applyBorder="1" applyAlignment="1">
      <alignment horizontal="justify" wrapText="1"/>
      <protection/>
    </xf>
    <xf numFmtId="4" fontId="5" fillId="0" borderId="0" xfId="57" applyNumberFormat="1" applyFont="1" applyBorder="1" applyAlignment="1">
      <alignment horizontal="center" wrapText="1"/>
      <protection/>
    </xf>
    <xf numFmtId="2" fontId="5" fillId="0" borderId="0" xfId="57" applyNumberFormat="1" applyFont="1" applyBorder="1" applyAlignment="1">
      <alignment horizontal="center" wrapText="1"/>
      <protection/>
    </xf>
    <xf numFmtId="0" fontId="5" fillId="0" borderId="0" xfId="0" applyFont="1" applyBorder="1" applyAlignment="1">
      <alignment vertical="top" wrapText="1"/>
    </xf>
    <xf numFmtId="173" fontId="5" fillId="0" borderId="0" xfId="0"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Border="1" applyAlignment="1">
      <alignment horizontal="justify" vertical="top" wrapText="1"/>
    </xf>
    <xf numFmtId="49" fontId="4" fillId="0" borderId="0" xfId="57" applyNumberFormat="1" applyFont="1" applyBorder="1" applyAlignment="1">
      <alignment horizontal="justify" wrapText="1"/>
      <protection/>
    </xf>
    <xf numFmtId="4" fontId="5" fillId="0" borderId="0" xfId="57" applyNumberFormat="1" applyFont="1" applyBorder="1" applyAlignment="1">
      <alignment horizontal="center"/>
      <protection/>
    </xf>
    <xf numFmtId="49" fontId="5" fillId="0" borderId="0" xfId="57" applyNumberFormat="1" applyFont="1" applyBorder="1" applyAlignment="1">
      <alignment horizontal="justify"/>
      <protection/>
    </xf>
    <xf numFmtId="49" fontId="5" fillId="0" borderId="0" xfId="57" applyNumberFormat="1" applyFont="1" applyBorder="1" applyAlignment="1">
      <alignment horizontal="center"/>
      <protection/>
    </xf>
    <xf numFmtId="49" fontId="4" fillId="0" borderId="0" xfId="57" applyNumberFormat="1" applyFont="1" applyBorder="1" applyAlignment="1">
      <alignment horizontal="center" vertical="top" wrapText="1"/>
      <protection/>
    </xf>
    <xf numFmtId="2" fontId="5" fillId="0" borderId="11" xfId="57" applyNumberFormat="1" applyFont="1" applyBorder="1" applyAlignment="1">
      <alignment horizontal="center" wrapText="1"/>
      <protection/>
    </xf>
    <xf numFmtId="0" fontId="5" fillId="0" borderId="0" xfId="0" applyFont="1" applyBorder="1" applyAlignment="1">
      <alignment/>
    </xf>
    <xf numFmtId="0" fontId="5" fillId="0" borderId="0" xfId="0" applyFont="1" applyBorder="1" applyAlignment="1">
      <alignment horizontal="right"/>
    </xf>
    <xf numFmtId="4" fontId="5" fillId="0" borderId="11" xfId="0" applyNumberFormat="1" applyFont="1" applyBorder="1" applyAlignment="1">
      <alignment horizontal="right"/>
    </xf>
    <xf numFmtId="4" fontId="5" fillId="0" borderId="0" xfId="0" applyNumberFormat="1" applyFont="1" applyBorder="1" applyAlignment="1">
      <alignment vertical="center"/>
    </xf>
    <xf numFmtId="0" fontId="5" fillId="0" borderId="0" xfId="0" applyFont="1" applyBorder="1" applyAlignment="1">
      <alignment horizontal="left" vertical="top" wrapText="1"/>
    </xf>
    <xf numFmtId="4" fontId="5" fillId="0" borderId="0" xfId="0" applyNumberFormat="1" applyFont="1" applyBorder="1" applyAlignment="1">
      <alignment/>
    </xf>
    <xf numFmtId="2" fontId="70" fillId="0" borderId="0" xfId="57" applyNumberFormat="1" applyFont="1" applyBorder="1" applyAlignment="1">
      <alignment horizontal="center" wrapText="1"/>
      <protection/>
    </xf>
    <xf numFmtId="0" fontId="0" fillId="0" borderId="0" xfId="0" applyFont="1" applyAlignment="1">
      <alignment/>
    </xf>
    <xf numFmtId="0" fontId="4" fillId="0" borderId="0" xfId="59" applyFont="1" applyAlignment="1">
      <alignment horizontal="left"/>
      <protection/>
    </xf>
    <xf numFmtId="0" fontId="4" fillId="0" borderId="0" xfId="59" applyFont="1" applyAlignment="1">
      <alignment/>
      <protection/>
    </xf>
    <xf numFmtId="0" fontId="3" fillId="0" borderId="0" xfId="53">
      <alignment/>
      <protection/>
    </xf>
    <xf numFmtId="0" fontId="5" fillId="0" borderId="0" xfId="59" applyFont="1" applyAlignment="1">
      <alignment horizontal="left"/>
      <protection/>
    </xf>
    <xf numFmtId="0" fontId="5" fillId="0" borderId="0" xfId="59" applyFont="1">
      <alignment/>
      <protection/>
    </xf>
    <xf numFmtId="0" fontId="71" fillId="0" borderId="0" xfId="53" applyFont="1">
      <alignment/>
      <protection/>
    </xf>
    <xf numFmtId="0" fontId="9" fillId="0" borderId="0" xfId="59" applyFont="1" applyFill="1" applyBorder="1" applyAlignment="1" applyProtection="1">
      <alignment horizontal="left" vertical="top" wrapText="1"/>
      <protection/>
    </xf>
    <xf numFmtId="49" fontId="9" fillId="0" borderId="0" xfId="53" applyNumberFormat="1" applyFont="1" applyFill="1" applyBorder="1" applyAlignment="1">
      <alignment horizontal="justify" vertical="top" wrapText="1"/>
      <protection/>
    </xf>
    <xf numFmtId="0" fontId="72" fillId="0" borderId="0" xfId="59" applyFont="1" applyFill="1" applyBorder="1" applyAlignment="1" applyProtection="1">
      <alignment horizontal="left" vertical="center" wrapText="1"/>
      <protection/>
    </xf>
    <xf numFmtId="4" fontId="70" fillId="0" borderId="0" xfId="35" applyNumberFormat="1" applyFont="1" applyFill="1" applyBorder="1" applyAlignment="1" applyProtection="1">
      <alignment horizontal="left" vertical="top" wrapText="1"/>
      <protection/>
    </xf>
    <xf numFmtId="4" fontId="70" fillId="0" borderId="0" xfId="35" applyNumberFormat="1" applyFont="1" applyFill="1" applyBorder="1" applyAlignment="1" applyProtection="1">
      <alignment vertical="top" wrapText="1"/>
      <protection/>
    </xf>
    <xf numFmtId="0" fontId="70" fillId="0" borderId="0" xfId="53" applyFont="1" applyAlignment="1">
      <alignment horizontal="left"/>
      <protection/>
    </xf>
    <xf numFmtId="0" fontId="70" fillId="0" borderId="0" xfId="53" applyFont="1">
      <alignment/>
      <protection/>
    </xf>
    <xf numFmtId="0" fontId="71" fillId="0" borderId="0" xfId="53" applyFont="1" applyAlignment="1">
      <alignment horizontal="left"/>
      <protection/>
    </xf>
    <xf numFmtId="0" fontId="11" fillId="0" borderId="0" xfId="53" applyFont="1" applyAlignment="1">
      <alignment horizontal="right"/>
      <protection/>
    </xf>
    <xf numFmtId="0" fontId="11" fillId="0" borderId="0" xfId="53" applyFont="1">
      <alignment/>
      <protection/>
    </xf>
    <xf numFmtId="0" fontId="73" fillId="0" borderId="0" xfId="53" applyFont="1" applyAlignment="1">
      <alignment horizontal="right"/>
      <protection/>
    </xf>
    <xf numFmtId="0" fontId="73" fillId="0" borderId="0" xfId="53" applyFont="1">
      <alignment/>
      <protection/>
    </xf>
    <xf numFmtId="0" fontId="3" fillId="0" borderId="0" xfId="53" applyAlignment="1">
      <alignment horizontal="left"/>
      <protection/>
    </xf>
    <xf numFmtId="0" fontId="4" fillId="34" borderId="0" xfId="0" applyFont="1" applyFill="1" applyBorder="1" applyAlignment="1">
      <alignment horizontal="center"/>
    </xf>
    <xf numFmtId="4" fontId="4" fillId="34" borderId="0" xfId="0" applyNumberFormat="1" applyFont="1" applyFill="1" applyBorder="1" applyAlignment="1">
      <alignment horizontal="center"/>
    </xf>
    <xf numFmtId="0" fontId="4" fillId="34" borderId="0" xfId="0" applyFont="1" applyFill="1" applyBorder="1" applyAlignment="1">
      <alignment vertical="top" wrapText="1"/>
    </xf>
    <xf numFmtId="0" fontId="5" fillId="34" borderId="0" xfId="0" applyFont="1" applyFill="1" applyBorder="1" applyAlignment="1">
      <alignment horizontal="center"/>
    </xf>
    <xf numFmtId="4" fontId="5" fillId="34" borderId="0" xfId="0" applyNumberFormat="1" applyFont="1" applyFill="1" applyBorder="1" applyAlignment="1">
      <alignment horizontal="center"/>
    </xf>
    <xf numFmtId="2" fontId="5" fillId="34" borderId="0" xfId="57" applyNumberFormat="1" applyFont="1" applyFill="1" applyBorder="1" applyAlignment="1">
      <alignment horizontal="center" wrapText="1"/>
      <protection/>
    </xf>
    <xf numFmtId="4" fontId="5" fillId="34" borderId="0" xfId="57" applyNumberFormat="1" applyFont="1" applyFill="1" applyBorder="1" applyAlignment="1">
      <alignment horizontal="center"/>
      <protection/>
    </xf>
    <xf numFmtId="4" fontId="5" fillId="34" borderId="0" xfId="57" applyNumberFormat="1" applyFont="1" applyFill="1" applyBorder="1" applyAlignment="1">
      <alignment horizontal="center" wrapText="1"/>
      <protection/>
    </xf>
    <xf numFmtId="0" fontId="4" fillId="34" borderId="0" xfId="0" applyFont="1" applyFill="1" applyBorder="1" applyAlignment="1">
      <alignment wrapText="1"/>
    </xf>
    <xf numFmtId="0" fontId="5" fillId="0" borderId="0" xfId="55" applyFont="1" applyBorder="1" applyAlignment="1">
      <alignment/>
      <protection/>
    </xf>
    <xf numFmtId="0" fontId="4" fillId="0" borderId="0" xfId="55" applyFont="1" applyBorder="1" applyAlignment="1">
      <alignment horizontal="center"/>
      <protection/>
    </xf>
    <xf numFmtId="0" fontId="5" fillId="0" borderId="0" xfId="55" applyFont="1" applyBorder="1" applyAlignment="1">
      <alignment horizontal="center"/>
      <protection/>
    </xf>
    <xf numFmtId="0" fontId="4" fillId="34" borderId="0" xfId="55" applyFont="1" applyFill="1" applyBorder="1" applyAlignment="1">
      <alignment vertical="top" wrapText="1"/>
      <protection/>
    </xf>
    <xf numFmtId="4" fontId="5" fillId="0" borderId="0" xfId="55" applyNumberFormat="1" applyFont="1" applyBorder="1" applyAlignment="1">
      <alignment horizontal="right"/>
      <protection/>
    </xf>
    <xf numFmtId="49" fontId="4" fillId="0" borderId="0" xfId="56" applyNumberFormat="1" applyFont="1" applyFill="1" applyBorder="1" applyAlignment="1">
      <alignment horizontal="right" vertical="center"/>
      <protection/>
    </xf>
    <xf numFmtId="0" fontId="4" fillId="0" borderId="0" xfId="56" applyFont="1" applyFill="1" applyBorder="1" applyAlignment="1">
      <alignment horizontal="justify" vertical="top"/>
      <protection/>
    </xf>
    <xf numFmtId="0" fontId="5" fillId="0" borderId="0" xfId="56" applyFont="1" applyFill="1" applyBorder="1" applyAlignment="1">
      <alignment horizontal="center"/>
      <protection/>
    </xf>
    <xf numFmtId="4" fontId="4" fillId="0" borderId="0" xfId="56" applyNumberFormat="1" applyFont="1" applyFill="1" applyBorder="1" applyAlignment="1" applyProtection="1">
      <alignment horizontal="right"/>
      <protection/>
    </xf>
    <xf numFmtId="0" fontId="3" fillId="0" borderId="0" xfId="56" applyFill="1">
      <alignment/>
      <protection/>
    </xf>
    <xf numFmtId="0" fontId="3" fillId="0" borderId="0" xfId="56">
      <alignment/>
      <protection/>
    </xf>
    <xf numFmtId="0" fontId="72" fillId="0" borderId="0" xfId="56" applyFont="1" applyFill="1" applyBorder="1" applyAlignment="1">
      <alignment horizontal="right" vertical="center" wrapText="1"/>
      <protection/>
    </xf>
    <xf numFmtId="0" fontId="13" fillId="0" borderId="0" xfId="56" applyNumberFormat="1" applyFont="1" applyFill="1" applyBorder="1" applyAlignment="1">
      <alignment vertical="top"/>
      <protection/>
    </xf>
    <xf numFmtId="0" fontId="72" fillId="0" borderId="0" xfId="56" applyNumberFormat="1" applyFont="1" applyFill="1" applyBorder="1" applyAlignment="1">
      <alignment vertical="top"/>
      <protection/>
    </xf>
    <xf numFmtId="0" fontId="70" fillId="0" borderId="0" xfId="56" applyFont="1" applyFill="1" applyBorder="1" applyAlignment="1">
      <alignment horizontal="center"/>
      <protection/>
    </xf>
    <xf numFmtId="4" fontId="70" fillId="0" borderId="0" xfId="34" applyNumberFormat="1" applyFont="1" applyFill="1" applyBorder="1" applyAlignment="1" applyProtection="1">
      <alignment horizontal="right" vertical="top"/>
      <protection/>
    </xf>
    <xf numFmtId="0" fontId="4" fillId="0" borderId="0" xfId="54" applyFont="1" applyAlignment="1">
      <alignment horizontal="right"/>
      <protection/>
    </xf>
    <xf numFmtId="0" fontId="4" fillId="0" borderId="0" xfId="54" applyFont="1">
      <alignment/>
      <protection/>
    </xf>
    <xf numFmtId="0" fontId="11" fillId="0" borderId="0" xfId="54" applyFont="1">
      <alignment/>
      <protection/>
    </xf>
    <xf numFmtId="0" fontId="72" fillId="0" borderId="12" xfId="56" applyFont="1" applyFill="1" applyBorder="1" applyAlignment="1">
      <alignment horizontal="right" vertical="center" wrapText="1"/>
      <protection/>
    </xf>
    <xf numFmtId="0" fontId="3" fillId="0" borderId="0" xfId="56" applyBorder="1">
      <alignment/>
      <protection/>
    </xf>
    <xf numFmtId="0" fontId="70" fillId="0" borderId="0" xfId="56" applyFont="1">
      <alignment/>
      <protection/>
    </xf>
    <xf numFmtId="4" fontId="70" fillId="0" borderId="0" xfId="56" applyNumberFormat="1" applyFont="1">
      <alignment/>
      <protection/>
    </xf>
    <xf numFmtId="4" fontId="3" fillId="0" borderId="0" xfId="56" applyNumberFormat="1">
      <alignment/>
      <protection/>
    </xf>
    <xf numFmtId="181" fontId="4" fillId="0" borderId="0" xfId="56" applyNumberFormat="1" applyFont="1" applyFill="1" applyBorder="1" applyAlignment="1">
      <alignment horizontal="right" wrapText="1"/>
      <protection/>
    </xf>
    <xf numFmtId="181" fontId="4" fillId="0" borderId="12" xfId="56" applyNumberFormat="1" applyFont="1" applyFill="1" applyBorder="1" applyAlignment="1">
      <alignment horizontal="right"/>
      <protection/>
    </xf>
    <xf numFmtId="4" fontId="5" fillId="0" borderId="0" xfId="34" applyNumberFormat="1" applyFont="1" applyFill="1" applyBorder="1" applyAlignment="1" applyProtection="1">
      <alignment horizontal="right"/>
      <protection/>
    </xf>
    <xf numFmtId="49" fontId="4" fillId="0" borderId="0" xfId="56" applyNumberFormat="1" applyFont="1" applyFill="1" applyBorder="1" applyAlignment="1">
      <alignment horizontal="justify" vertical="top"/>
      <protection/>
    </xf>
    <xf numFmtId="0" fontId="3" fillId="0" borderId="0" xfId="56" applyAlignment="1">
      <alignment horizontal="right"/>
      <protection/>
    </xf>
    <xf numFmtId="4" fontId="4" fillId="0" borderId="0" xfId="56" applyNumberFormat="1" applyFont="1" applyFill="1" applyBorder="1" applyAlignment="1">
      <alignment horizontal="right" vertical="top"/>
      <protection/>
    </xf>
    <xf numFmtId="0" fontId="3" fillId="0" borderId="0" xfId="56" applyFont="1" applyFill="1">
      <alignment/>
      <protection/>
    </xf>
    <xf numFmtId="0" fontId="4" fillId="0" borderId="0" xfId="56" applyFont="1" applyFill="1" applyBorder="1" applyAlignment="1">
      <alignment horizontal="right" vertical="center" wrapText="1"/>
      <protection/>
    </xf>
    <xf numFmtId="0" fontId="4" fillId="0" borderId="0" xfId="56" applyNumberFormat="1" applyFont="1" applyFill="1" applyBorder="1" applyAlignment="1">
      <alignment vertical="top"/>
      <protection/>
    </xf>
    <xf numFmtId="0" fontId="3" fillId="0" borderId="0" xfId="56" applyFont="1">
      <alignment/>
      <protection/>
    </xf>
    <xf numFmtId="49" fontId="5" fillId="0" borderId="0" xfId="56" applyNumberFormat="1" applyFont="1" applyFill="1" applyBorder="1" applyAlignment="1">
      <alignment horizontal="right" vertical="top" wrapText="1"/>
      <protection/>
    </xf>
    <xf numFmtId="0" fontId="14" fillId="0" borderId="0" xfId="56" applyFont="1" applyFill="1" applyBorder="1" applyAlignment="1">
      <alignment horizontal="justify" vertical="center" wrapText="1"/>
      <protection/>
    </xf>
    <xf numFmtId="0" fontId="5" fillId="0" borderId="0" xfId="56" applyFont="1" applyFill="1" applyBorder="1" applyAlignment="1">
      <alignment vertical="top"/>
      <protection/>
    </xf>
    <xf numFmtId="0" fontId="4" fillId="0" borderId="0" xfId="56" applyFont="1" applyFill="1" applyBorder="1" applyAlignment="1">
      <alignment vertical="top"/>
      <protection/>
    </xf>
    <xf numFmtId="0" fontId="4" fillId="0" borderId="0" xfId="56" applyFont="1" applyFill="1" applyBorder="1" applyAlignment="1">
      <alignment vertical="center" wrapText="1"/>
      <protection/>
    </xf>
    <xf numFmtId="181" fontId="4" fillId="0" borderId="0" xfId="56" applyNumberFormat="1" applyFont="1" applyFill="1" applyBorder="1" applyAlignment="1">
      <alignment horizontal="right"/>
      <protection/>
    </xf>
    <xf numFmtId="0" fontId="14" fillId="0" borderId="0" xfId="56" applyFont="1" applyFill="1" applyBorder="1" applyAlignment="1">
      <alignment vertical="center" wrapText="1"/>
      <protection/>
    </xf>
    <xf numFmtId="0" fontId="3" fillId="0" borderId="12" xfId="56" applyFont="1" applyBorder="1">
      <alignment/>
      <protection/>
    </xf>
    <xf numFmtId="181" fontId="4" fillId="0" borderId="12" xfId="56" applyNumberFormat="1" applyFont="1" applyFill="1" applyBorder="1" applyAlignment="1">
      <alignment horizontal="right" wrapText="1"/>
      <protection/>
    </xf>
    <xf numFmtId="0" fontId="3" fillId="0" borderId="11" xfId="56" applyFont="1" applyBorder="1">
      <alignment/>
      <protection/>
    </xf>
    <xf numFmtId="181" fontId="4" fillId="0" borderId="11" xfId="56" applyNumberFormat="1" applyFont="1" applyFill="1" applyBorder="1" applyAlignment="1">
      <alignment horizontal="right" wrapText="1"/>
      <protection/>
    </xf>
    <xf numFmtId="0" fontId="3" fillId="34" borderId="13" xfId="56" applyFont="1" applyFill="1" applyBorder="1">
      <alignment/>
      <protection/>
    </xf>
    <xf numFmtId="181" fontId="4" fillId="34" borderId="13" xfId="56" applyNumberFormat="1" applyFont="1" applyFill="1" applyBorder="1" applyAlignment="1">
      <alignment horizontal="right" wrapText="1"/>
      <protection/>
    </xf>
    <xf numFmtId="0" fontId="4" fillId="0" borderId="12" xfId="56" applyFont="1" applyFill="1" applyBorder="1" applyAlignment="1">
      <alignment horizontal="right" vertical="center" wrapText="1"/>
      <protection/>
    </xf>
    <xf numFmtId="0" fontId="4" fillId="0" borderId="11" xfId="56" applyFont="1" applyFill="1" applyBorder="1" applyAlignment="1">
      <alignment horizontal="right" vertical="center" wrapText="1"/>
      <protection/>
    </xf>
    <xf numFmtId="0" fontId="4" fillId="34" borderId="13" xfId="56" applyFont="1" applyFill="1" applyBorder="1" applyAlignment="1">
      <alignment horizontal="right" vertical="center" wrapText="1"/>
      <protection/>
    </xf>
    <xf numFmtId="0" fontId="10" fillId="0" borderId="0" xfId="53" applyFont="1" applyAlignment="1">
      <alignment vertical="top" wrapText="1"/>
      <protection/>
    </xf>
    <xf numFmtId="49" fontId="4" fillId="0" borderId="0" xfId="56" applyNumberFormat="1" applyFont="1" applyBorder="1" applyAlignment="1">
      <alignment horizontal="right" vertical="center" wrapText="1"/>
      <protection/>
    </xf>
    <xf numFmtId="49" fontId="4" fillId="0" borderId="0" xfId="56" applyNumberFormat="1" applyFont="1" applyBorder="1" applyAlignment="1">
      <alignment horizontal="right" vertical="top" wrapText="1"/>
      <protection/>
    </xf>
    <xf numFmtId="0" fontId="3" fillId="0" borderId="0" xfId="56" applyFont="1" applyAlignment="1">
      <alignment horizontal="right"/>
      <protection/>
    </xf>
    <xf numFmtId="0" fontId="3" fillId="0" borderId="12" xfId="56" applyFont="1" applyBorder="1" applyAlignment="1">
      <alignment horizontal="right"/>
      <protection/>
    </xf>
    <xf numFmtId="0" fontId="3" fillId="0" borderId="11" xfId="56" applyFont="1" applyBorder="1" applyAlignment="1">
      <alignment horizontal="right"/>
      <protection/>
    </xf>
    <xf numFmtId="0" fontId="3" fillId="34" borderId="13" xfId="56" applyFont="1" applyFill="1" applyBorder="1" applyAlignment="1">
      <alignment horizontal="right"/>
      <protection/>
    </xf>
    <xf numFmtId="0" fontId="4" fillId="0" borderId="0" xfId="54" applyFont="1" applyAlignment="1">
      <alignment vertical="center"/>
      <protection/>
    </xf>
    <xf numFmtId="0" fontId="3" fillId="0" borderId="0" xfId="56" applyFont="1" applyAlignment="1">
      <alignment vertical="center"/>
      <protection/>
    </xf>
    <xf numFmtId="0" fontId="4" fillId="0" borderId="0" xfId="56" applyFont="1" applyFill="1" applyBorder="1" applyAlignment="1">
      <alignment horizontal="right"/>
      <protection/>
    </xf>
    <xf numFmtId="49" fontId="8" fillId="0" borderId="0" xfId="55" applyNumberFormat="1" applyFont="1" applyBorder="1" applyAlignment="1" applyProtection="1">
      <alignment vertical="top"/>
      <protection/>
    </xf>
    <xf numFmtId="0" fontId="74" fillId="0" borderId="0" xfId="55" applyFont="1">
      <alignment/>
      <protection/>
    </xf>
    <xf numFmtId="0" fontId="5" fillId="0" borderId="0" xfId="55" applyFont="1" applyBorder="1" applyAlignment="1">
      <alignment horizontal="right"/>
      <protection/>
    </xf>
    <xf numFmtId="0" fontId="4" fillId="34" borderId="0" xfId="55" applyFont="1" applyFill="1" applyBorder="1" applyAlignment="1">
      <alignment wrapText="1"/>
      <protection/>
    </xf>
    <xf numFmtId="49" fontId="8" fillId="0" borderId="0" xfId="55" applyNumberFormat="1" applyFont="1" applyBorder="1" applyAlignment="1" applyProtection="1">
      <alignment vertical="top" wrapText="1"/>
      <protection/>
    </xf>
    <xf numFmtId="0" fontId="8" fillId="0" borderId="0" xfId="55" applyFont="1" applyBorder="1" applyAlignment="1" applyProtection="1">
      <alignment horizontal="right" vertical="center"/>
      <protection/>
    </xf>
    <xf numFmtId="4" fontId="8" fillId="0" borderId="0" xfId="55" applyNumberFormat="1" applyFont="1" applyBorder="1" applyAlignment="1" applyProtection="1">
      <alignment horizontal="right" vertical="center"/>
      <protection/>
    </xf>
    <xf numFmtId="4" fontId="8" fillId="0" borderId="0" xfId="55" applyNumberFormat="1" applyFont="1" applyBorder="1" applyAlignment="1" applyProtection="1">
      <alignment horizontal="right"/>
      <protection locked="0"/>
    </xf>
    <xf numFmtId="4" fontId="8" fillId="0" borderId="0" xfId="55" applyNumberFormat="1" applyFont="1" applyBorder="1" applyAlignment="1" applyProtection="1">
      <alignment horizontal="right"/>
      <protection/>
    </xf>
    <xf numFmtId="0" fontId="0" fillId="0" borderId="0" xfId="58">
      <alignment/>
      <protection/>
    </xf>
    <xf numFmtId="0" fontId="4" fillId="0" borderId="0" xfId="58" applyFont="1" applyFill="1" applyBorder="1" applyAlignment="1">
      <alignment/>
      <protection/>
    </xf>
    <xf numFmtId="0" fontId="4" fillId="0" borderId="0" xfId="58" applyFont="1" applyFill="1" applyBorder="1" applyAlignment="1">
      <alignment horizontal="center"/>
      <protection/>
    </xf>
    <xf numFmtId="4" fontId="4" fillId="0" borderId="0" xfId="58" applyNumberFormat="1" applyFont="1" applyFill="1" applyBorder="1" applyAlignment="1">
      <alignment horizontal="center"/>
      <protection/>
    </xf>
    <xf numFmtId="0" fontId="5" fillId="35" borderId="0" xfId="58" applyFont="1" applyFill="1" applyBorder="1" applyAlignment="1">
      <alignment horizontal="center"/>
      <protection/>
    </xf>
    <xf numFmtId="4" fontId="5" fillId="35" borderId="0" xfId="78" applyNumberFormat="1" applyFont="1" applyFill="1" applyBorder="1" applyAlignment="1" applyProtection="1">
      <alignment horizontal="center"/>
      <protection/>
    </xf>
    <xf numFmtId="4" fontId="5" fillId="35" borderId="0" xfId="58" applyNumberFormat="1" applyFont="1" applyFill="1" applyBorder="1" applyAlignment="1">
      <alignment horizontal="right"/>
      <protection/>
    </xf>
    <xf numFmtId="4" fontId="5" fillId="35" borderId="0" xfId="58" applyNumberFormat="1" applyFont="1" applyFill="1" applyBorder="1" applyAlignment="1">
      <alignment/>
      <protection/>
    </xf>
    <xf numFmtId="0" fontId="5" fillId="0" borderId="0" xfId="58" applyFont="1" applyBorder="1" applyAlignment="1">
      <alignment/>
      <protection/>
    </xf>
    <xf numFmtId="0" fontId="4" fillId="0" borderId="0" xfId="58" applyFont="1" applyBorder="1" applyAlignment="1">
      <alignment horizontal="center"/>
      <protection/>
    </xf>
    <xf numFmtId="0" fontId="5" fillId="0" borderId="0" xfId="58" applyFont="1" applyBorder="1" applyAlignment="1">
      <alignment horizontal="center"/>
      <protection/>
    </xf>
    <xf numFmtId="4" fontId="5" fillId="0" borderId="0" xfId="58" applyNumberFormat="1" applyFont="1" applyBorder="1" applyAlignment="1">
      <alignment horizontal="center"/>
      <protection/>
    </xf>
    <xf numFmtId="4" fontId="70" fillId="0" borderId="0" xfId="57" applyNumberFormat="1" applyFont="1" applyFill="1" applyBorder="1" applyAlignment="1">
      <alignment horizontal="center" wrapText="1"/>
      <protection/>
    </xf>
    <xf numFmtId="2" fontId="70" fillId="0" borderId="0" xfId="57" applyNumberFormat="1" applyFont="1" applyFill="1" applyBorder="1" applyAlignment="1">
      <alignment horizontal="center" wrapText="1"/>
      <protection/>
    </xf>
    <xf numFmtId="4" fontId="5" fillId="0" borderId="0" xfId="58" applyNumberFormat="1" applyFont="1" applyBorder="1" applyAlignment="1">
      <alignment horizontal="right"/>
      <protection/>
    </xf>
    <xf numFmtId="0" fontId="5" fillId="0" borderId="0" xfId="58" applyFont="1" applyBorder="1" applyAlignment="1">
      <alignment horizontal="justify" vertical="top" wrapText="1"/>
      <protection/>
    </xf>
    <xf numFmtId="4" fontId="4" fillId="0" borderId="0" xfId="0" applyNumberFormat="1" applyFont="1" applyBorder="1" applyAlignment="1">
      <alignment horizontal="right" vertical="center"/>
    </xf>
    <xf numFmtId="0" fontId="5" fillId="0" borderId="0" xfId="0" applyFont="1" applyBorder="1" applyAlignment="1">
      <alignment/>
    </xf>
    <xf numFmtId="4"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vertical="center"/>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3" fontId="5" fillId="0" borderId="0" xfId="0" applyNumberFormat="1" applyFont="1" applyBorder="1" applyAlignment="1">
      <alignment horizontal="right"/>
    </xf>
    <xf numFmtId="0" fontId="5" fillId="0" borderId="0" xfId="0" applyFont="1" applyBorder="1" applyAlignment="1">
      <alignment vertical="top"/>
    </xf>
    <xf numFmtId="0" fontId="5" fillId="0" borderId="0" xfId="0" applyFont="1" applyAlignment="1">
      <alignment horizontal="center"/>
    </xf>
    <xf numFmtId="0" fontId="5" fillId="0" borderId="0" xfId="0" applyFont="1" applyBorder="1" applyAlignment="1">
      <alignment horizontal="left" wrapText="1"/>
    </xf>
    <xf numFmtId="0" fontId="5" fillId="0" borderId="0" xfId="0" applyFont="1" applyAlignment="1">
      <alignment horizontal="justify"/>
    </xf>
    <xf numFmtId="0" fontId="5" fillId="0" borderId="0" xfId="0" applyFont="1" applyAlignment="1">
      <alignment horizontal="right"/>
    </xf>
    <xf numFmtId="4" fontId="4" fillId="0" borderId="0" xfId="0" applyNumberFormat="1" applyFont="1" applyBorder="1" applyAlignment="1">
      <alignment/>
    </xf>
    <xf numFmtId="0" fontId="5" fillId="0" borderId="0" xfId="0" applyFont="1" applyBorder="1" applyAlignment="1">
      <alignment horizontal="left" vertical="center" wrapText="1"/>
    </xf>
    <xf numFmtId="4" fontId="5" fillId="0" borderId="0" xfId="0" applyNumberFormat="1" applyFont="1" applyBorder="1" applyAlignment="1">
      <alignment horizontal="right" vertical="top"/>
    </xf>
    <xf numFmtId="0" fontId="5" fillId="0" borderId="0" xfId="0" applyFont="1" applyBorder="1" applyAlignment="1">
      <alignment horizontal="center" vertical="top"/>
    </xf>
    <xf numFmtId="0" fontId="5" fillId="0" borderId="0" xfId="0" applyFont="1" applyBorder="1" applyAlignment="1">
      <alignment horizontal="right" vertical="top"/>
    </xf>
    <xf numFmtId="4" fontId="4" fillId="0" borderId="11" xfId="0" applyNumberFormat="1" applyFont="1" applyBorder="1" applyAlignment="1">
      <alignment/>
    </xf>
    <xf numFmtId="2" fontId="5" fillId="0" borderId="0" xfId="56" applyNumberFormat="1" applyFont="1" applyAlignment="1" applyProtection="1">
      <alignment horizontal="justify" vertical="top" wrapText="1"/>
      <protection/>
    </xf>
    <xf numFmtId="49" fontId="5" fillId="0" borderId="0" xfId="67" applyNumberFormat="1" applyFont="1" applyFill="1" applyBorder="1" applyAlignment="1" applyProtection="1">
      <alignment vertical="top"/>
      <protection/>
    </xf>
    <xf numFmtId="2" fontId="5" fillId="0" borderId="11" xfId="56" applyNumberFormat="1" applyFont="1" applyFill="1" applyBorder="1" applyAlignment="1" applyProtection="1">
      <alignment horizontal="left" vertical="top" wrapText="1"/>
      <protection/>
    </xf>
    <xf numFmtId="49" fontId="5" fillId="0" borderId="11" xfId="67" applyNumberFormat="1" applyFont="1" applyFill="1" applyBorder="1" applyAlignment="1" applyProtection="1">
      <alignment vertical="top"/>
      <protection/>
    </xf>
    <xf numFmtId="4" fontId="5" fillId="0" borderId="11" xfId="55" applyNumberFormat="1" applyFont="1" applyBorder="1" applyAlignment="1" applyProtection="1">
      <alignment horizontal="right" vertical="center"/>
      <protection locked="0"/>
    </xf>
    <xf numFmtId="4" fontId="5" fillId="0" borderId="11" xfId="55" applyNumberFormat="1" applyFont="1" applyFill="1" applyBorder="1" applyAlignment="1" applyProtection="1">
      <alignment horizontal="right" vertical="center"/>
      <protection/>
    </xf>
    <xf numFmtId="4" fontId="5" fillId="0" borderId="0" xfId="55" applyNumberFormat="1" applyFont="1" applyBorder="1" applyAlignment="1" applyProtection="1">
      <alignment horizontal="right" vertical="center"/>
      <protection locked="0"/>
    </xf>
    <xf numFmtId="4" fontId="4" fillId="0" borderId="0" xfId="55" applyNumberFormat="1" applyFont="1" applyFill="1" applyBorder="1" applyAlignment="1" applyProtection="1">
      <alignment horizontal="right" vertical="center"/>
      <protection/>
    </xf>
    <xf numFmtId="2" fontId="5" fillId="0" borderId="0" xfId="67" applyNumberFormat="1" applyFont="1" applyBorder="1" applyAlignment="1" applyProtection="1">
      <alignment vertical="top" wrapText="1"/>
      <protection/>
    </xf>
    <xf numFmtId="4" fontId="5" fillId="0" borderId="0" xfId="55" applyNumberFormat="1" applyFont="1" applyFill="1" applyBorder="1" applyAlignment="1" applyProtection="1">
      <alignment horizontal="right" vertical="center"/>
      <protection/>
    </xf>
    <xf numFmtId="0" fontId="5" fillId="0" borderId="0" xfId="67" applyFont="1" applyAlignment="1" applyProtection="1">
      <alignment vertical="top"/>
      <protection/>
    </xf>
    <xf numFmtId="0" fontId="5" fillId="0" borderId="11" xfId="67" applyFont="1" applyBorder="1" applyAlignment="1" applyProtection="1">
      <alignment vertical="top"/>
      <protection/>
    </xf>
    <xf numFmtId="2" fontId="5" fillId="0" borderId="0" xfId="56" applyNumberFormat="1" applyFont="1" applyAlignment="1" applyProtection="1">
      <alignment horizontal="justify" vertical="top" wrapText="1"/>
      <protection/>
    </xf>
    <xf numFmtId="0" fontId="5" fillId="0" borderId="0" xfId="58" applyFont="1" applyBorder="1" applyAlignment="1">
      <alignment horizontal="justify"/>
      <protection/>
    </xf>
    <xf numFmtId="0" fontId="5" fillId="0" borderId="11" xfId="58" applyFont="1" applyBorder="1" applyAlignment="1">
      <alignment horizontal="center"/>
      <protection/>
    </xf>
    <xf numFmtId="4" fontId="5" fillId="0" borderId="0" xfId="57" applyNumberFormat="1" applyFont="1" applyFill="1" applyBorder="1" applyAlignment="1">
      <alignment horizontal="center" wrapText="1"/>
      <protection/>
    </xf>
    <xf numFmtId="2" fontId="5" fillId="0" borderId="0" xfId="57" applyNumberFormat="1" applyFont="1" applyFill="1" applyBorder="1" applyAlignment="1">
      <alignment horizontal="center" wrapText="1"/>
      <protection/>
    </xf>
    <xf numFmtId="4" fontId="5" fillId="0" borderId="0" xfId="57" applyNumberFormat="1" applyFont="1" applyFill="1" applyBorder="1" applyAlignment="1">
      <alignment horizontal="center"/>
      <protection/>
    </xf>
    <xf numFmtId="49" fontId="4" fillId="0" borderId="0" xfId="57" applyNumberFormat="1" applyFont="1" applyFill="1" applyBorder="1" applyAlignment="1">
      <alignment horizontal="justify"/>
      <protection/>
    </xf>
    <xf numFmtId="181" fontId="3" fillId="0" borderId="0" xfId="56" applyNumberFormat="1" applyFont="1">
      <alignment/>
      <protection/>
    </xf>
    <xf numFmtId="0" fontId="4" fillId="0" borderId="0" xfId="0" applyFont="1" applyBorder="1" applyAlignment="1">
      <alignment horizontal="left" wrapText="1"/>
    </xf>
    <xf numFmtId="0" fontId="9" fillId="0" borderId="0" xfId="59" applyFont="1" applyFill="1" applyBorder="1" applyAlignment="1">
      <alignment vertical="top" wrapText="1"/>
      <protection/>
    </xf>
    <xf numFmtId="0" fontId="4" fillId="0" borderId="0" xfId="59" applyFont="1" applyAlignment="1">
      <alignment horizontal="left" wrapText="1"/>
      <protection/>
    </xf>
    <xf numFmtId="0" fontId="4" fillId="0" borderId="0" xfId="59" applyFont="1" applyAlignment="1">
      <alignment wrapText="1"/>
      <protection/>
    </xf>
    <xf numFmtId="0" fontId="4" fillId="0" borderId="11" xfId="59" applyFont="1" applyBorder="1" applyAlignment="1">
      <alignment horizontal="left" vertical="top" wrapText="1"/>
      <protection/>
    </xf>
    <xf numFmtId="0" fontId="4" fillId="0" borderId="11" xfId="59" applyFont="1" applyBorder="1" applyAlignment="1">
      <alignment vertical="top" wrapText="1"/>
      <protection/>
    </xf>
    <xf numFmtId="0" fontId="0" fillId="0" borderId="0" xfId="0" applyBorder="1" applyAlignment="1">
      <alignment/>
    </xf>
    <xf numFmtId="0" fontId="4" fillId="0" borderId="0" xfId="59" applyFont="1" applyBorder="1" applyAlignment="1">
      <alignment horizontal="left" vertical="top" wrapText="1"/>
      <protection/>
    </xf>
    <xf numFmtId="0" fontId="4" fillId="0" borderId="0" xfId="59" applyFont="1" applyBorder="1" applyAlignment="1">
      <alignment vertical="top" wrapText="1"/>
      <protection/>
    </xf>
    <xf numFmtId="2" fontId="5" fillId="34" borderId="12" xfId="57" applyNumberFormat="1" applyFont="1" applyFill="1" applyBorder="1" applyAlignment="1">
      <alignment horizontal="center" wrapText="1"/>
      <protection/>
    </xf>
    <xf numFmtId="4" fontId="5" fillId="34" borderId="12" xfId="57" applyNumberFormat="1" applyFont="1" applyFill="1" applyBorder="1" applyAlignment="1">
      <alignment horizontal="center" wrapText="1"/>
      <protection/>
    </xf>
    <xf numFmtId="4" fontId="4" fillId="34" borderId="12" xfId="0" applyNumberFormat="1" applyFont="1" applyFill="1" applyBorder="1" applyAlignment="1">
      <alignment vertical="center"/>
    </xf>
    <xf numFmtId="0" fontId="5" fillId="34" borderId="13" xfId="0" applyFont="1" applyFill="1" applyBorder="1" applyAlignment="1">
      <alignment horizontal="center"/>
    </xf>
    <xf numFmtId="2" fontId="5" fillId="34" borderId="13" xfId="57" applyNumberFormat="1" applyFont="1" applyFill="1" applyBorder="1" applyAlignment="1">
      <alignment horizontal="center" wrapText="1"/>
      <protection/>
    </xf>
    <xf numFmtId="4" fontId="4" fillId="34" borderId="13" xfId="0" applyNumberFormat="1" applyFont="1" applyFill="1" applyBorder="1" applyAlignment="1">
      <alignment/>
    </xf>
    <xf numFmtId="0" fontId="4" fillId="34" borderId="13" xfId="0" applyFont="1" applyFill="1" applyBorder="1" applyAlignment="1">
      <alignment/>
    </xf>
    <xf numFmtId="0" fontId="4" fillId="34" borderId="13" xfId="0" applyFont="1" applyFill="1" applyBorder="1" applyAlignment="1">
      <alignment horizontal="center"/>
    </xf>
    <xf numFmtId="4" fontId="4" fillId="34" borderId="13" xfId="0" applyNumberFormat="1" applyFont="1" applyFill="1" applyBorder="1" applyAlignment="1">
      <alignment horizontal="center"/>
    </xf>
    <xf numFmtId="4" fontId="4" fillId="0" borderId="0" xfId="57" applyNumberFormat="1" applyFont="1" applyBorder="1" applyAlignment="1">
      <alignment horizontal="center"/>
      <protection/>
    </xf>
    <xf numFmtId="49" fontId="5" fillId="0" borderId="0" xfId="57" applyNumberFormat="1" applyFont="1" applyFill="1" applyBorder="1" applyAlignment="1">
      <alignment horizontal="center"/>
      <protection/>
    </xf>
    <xf numFmtId="49" fontId="5" fillId="0" borderId="0" xfId="57" applyNumberFormat="1" applyFont="1" applyFill="1" applyBorder="1" applyAlignment="1">
      <alignment horizontal="justify"/>
      <protection/>
    </xf>
    <xf numFmtId="173" fontId="5" fillId="0" borderId="0" xfId="0" applyNumberFormat="1" applyFont="1" applyFill="1" applyBorder="1" applyAlignment="1">
      <alignment horizontal="right"/>
    </xf>
    <xf numFmtId="4" fontId="5" fillId="34" borderId="13" xfId="0" applyNumberFormat="1" applyFont="1" applyFill="1" applyBorder="1" applyAlignment="1">
      <alignment vertical="center"/>
    </xf>
    <xf numFmtId="0" fontId="4" fillId="34" borderId="13" xfId="55" applyFont="1" applyFill="1" applyBorder="1" applyAlignment="1">
      <alignment/>
      <protection/>
    </xf>
    <xf numFmtId="0" fontId="4" fillId="34" borderId="13" xfId="55" applyFont="1" applyFill="1" applyBorder="1" applyAlignment="1">
      <alignment horizontal="center"/>
      <protection/>
    </xf>
    <xf numFmtId="4" fontId="4" fillId="34" borderId="13" xfId="55" applyNumberFormat="1" applyFont="1" applyFill="1" applyBorder="1" applyAlignment="1">
      <alignment horizontal="center"/>
      <protection/>
    </xf>
    <xf numFmtId="0" fontId="4" fillId="34" borderId="0" xfId="67" applyFont="1" applyFill="1" applyBorder="1" applyAlignment="1" applyProtection="1">
      <alignment vertical="top"/>
      <protection/>
    </xf>
    <xf numFmtId="2" fontId="4" fillId="34" borderId="0" xfId="67" applyNumberFormat="1" applyFont="1" applyFill="1" applyBorder="1" applyAlignment="1" applyProtection="1">
      <alignment vertical="top"/>
      <protection/>
    </xf>
    <xf numFmtId="4" fontId="5" fillId="34" borderId="0" xfId="55" applyNumberFormat="1" applyFont="1" applyFill="1" applyBorder="1" applyAlignment="1" applyProtection="1">
      <alignment horizontal="right" vertical="center"/>
      <protection locked="0"/>
    </xf>
    <xf numFmtId="4" fontId="4" fillId="34" borderId="0" xfId="55" applyNumberFormat="1" applyFont="1" applyFill="1" applyBorder="1" applyAlignment="1" applyProtection="1">
      <alignment horizontal="right" vertical="center"/>
      <protection/>
    </xf>
    <xf numFmtId="4" fontId="5" fillId="34" borderId="0" xfId="55" applyNumberFormat="1" applyFont="1" applyFill="1" applyBorder="1" applyAlignment="1" applyProtection="1">
      <alignment horizontal="right" vertical="center"/>
      <protection/>
    </xf>
    <xf numFmtId="4" fontId="5" fillId="34" borderId="0" xfId="55" applyNumberFormat="1" applyFont="1" applyFill="1" applyBorder="1" applyAlignment="1" applyProtection="1">
      <alignment horizontal="right"/>
      <protection/>
    </xf>
    <xf numFmtId="49" fontId="4" fillId="0" borderId="0" xfId="67" applyNumberFormat="1" applyFont="1" applyFill="1" applyBorder="1" applyAlignment="1" applyProtection="1">
      <alignment vertical="center" wrapText="1"/>
      <protection/>
    </xf>
    <xf numFmtId="49" fontId="4" fillId="0" borderId="0" xfId="67" applyNumberFormat="1" applyFont="1" applyFill="1" applyBorder="1" applyAlignment="1" applyProtection="1">
      <alignment vertical="top" wrapText="1"/>
      <protection/>
    </xf>
    <xf numFmtId="49" fontId="5" fillId="0" borderId="0" xfId="55" applyNumberFormat="1" applyFont="1" applyAlignment="1" applyProtection="1">
      <alignment vertical="top" wrapText="1"/>
      <protection/>
    </xf>
    <xf numFmtId="0" fontId="4" fillId="0" borderId="0" xfId="67" applyFont="1" applyAlignment="1" applyProtection="1">
      <alignment vertical="top"/>
      <protection/>
    </xf>
    <xf numFmtId="2" fontId="4" fillId="0" borderId="0" xfId="67" applyNumberFormat="1" applyFont="1" applyAlignment="1" applyProtection="1">
      <alignment vertical="top"/>
      <protection/>
    </xf>
    <xf numFmtId="0" fontId="5" fillId="0" borderId="0" xfId="55" applyFont="1" applyFill="1" applyBorder="1" applyAlignment="1">
      <alignment/>
      <protection/>
    </xf>
    <xf numFmtId="0" fontId="5" fillId="0" borderId="0" xfId="55" applyFont="1" applyBorder="1" applyAlignment="1" applyProtection="1">
      <alignment vertical="top" wrapText="1"/>
      <protection/>
    </xf>
    <xf numFmtId="0" fontId="4" fillId="0" borderId="11" xfId="67" applyFont="1" applyBorder="1" applyAlignment="1" applyProtection="1">
      <alignment vertical="top"/>
      <protection/>
    </xf>
    <xf numFmtId="49" fontId="5" fillId="0" borderId="0" xfId="67" applyNumberFormat="1" applyFont="1" applyFill="1" applyBorder="1" applyAlignment="1" applyProtection="1">
      <alignment vertical="center" wrapText="1"/>
      <protection/>
    </xf>
    <xf numFmtId="49" fontId="4" fillId="0" borderId="0" xfId="67" applyNumberFormat="1" applyFont="1" applyFill="1" applyBorder="1" applyAlignment="1" applyProtection="1">
      <alignment vertical="top"/>
      <protection/>
    </xf>
    <xf numFmtId="0" fontId="4" fillId="34" borderId="12" xfId="67" applyFont="1" applyFill="1" applyBorder="1" applyAlignment="1" applyProtection="1">
      <alignment vertical="top"/>
      <protection/>
    </xf>
    <xf numFmtId="2" fontId="4" fillId="34" borderId="12" xfId="67" applyNumberFormat="1" applyFont="1" applyFill="1" applyBorder="1" applyAlignment="1" applyProtection="1">
      <alignment vertical="top"/>
      <protection/>
    </xf>
    <xf numFmtId="4" fontId="5" fillId="34" borderId="12" xfId="55" applyNumberFormat="1" applyFont="1" applyFill="1" applyBorder="1" applyAlignment="1" applyProtection="1">
      <alignment horizontal="right" vertical="center"/>
      <protection locked="0"/>
    </xf>
    <xf numFmtId="4" fontId="4" fillId="34" borderId="12" xfId="55" applyNumberFormat="1" applyFont="1" applyFill="1" applyBorder="1" applyAlignment="1" applyProtection="1">
      <alignment horizontal="right" vertical="center"/>
      <protection/>
    </xf>
    <xf numFmtId="4" fontId="5" fillId="0" borderId="0" xfId="67" applyNumberFormat="1" applyFont="1" applyAlignment="1" applyProtection="1">
      <alignment horizontal="center" vertical="center"/>
      <protection/>
    </xf>
    <xf numFmtId="4" fontId="5" fillId="0" borderId="11" xfId="67" applyNumberFormat="1" applyFont="1" applyBorder="1" applyAlignment="1" applyProtection="1">
      <alignment horizontal="center" vertical="center"/>
      <protection/>
    </xf>
    <xf numFmtId="4" fontId="5" fillId="0" borderId="0" xfId="55" applyNumberFormat="1" applyFont="1" applyBorder="1" applyAlignment="1" applyProtection="1">
      <alignment horizontal="center" vertical="center"/>
      <protection/>
    </xf>
    <xf numFmtId="4" fontId="4" fillId="0" borderId="0" xfId="67" applyNumberFormat="1" applyFont="1" applyFill="1" applyBorder="1" applyAlignment="1" applyProtection="1">
      <alignment horizontal="center" vertical="center" wrapText="1"/>
      <protection/>
    </xf>
    <xf numFmtId="4" fontId="5" fillId="0" borderId="0" xfId="67" applyNumberFormat="1" applyFont="1" applyFill="1" applyBorder="1" applyAlignment="1" applyProtection="1">
      <alignment horizontal="center" vertical="center" wrapText="1"/>
      <protection/>
    </xf>
    <xf numFmtId="2" fontId="5" fillId="0" borderId="11" xfId="56" applyNumberFormat="1" applyFont="1" applyBorder="1" applyAlignment="1" applyProtection="1">
      <alignment horizontal="center" vertical="center" wrapText="1"/>
      <protection/>
    </xf>
    <xf numFmtId="0" fontId="5" fillId="0" borderId="0" xfId="67" applyFont="1" applyFill="1" applyBorder="1" applyAlignment="1" applyProtection="1">
      <alignment horizontal="center" vertical="center" wrapText="1"/>
      <protection/>
    </xf>
    <xf numFmtId="0" fontId="4" fillId="0" borderId="0" xfId="67" applyFont="1" applyFill="1" applyBorder="1" applyAlignment="1" applyProtection="1">
      <alignment horizontal="center" vertical="center" wrapText="1"/>
      <protection/>
    </xf>
    <xf numFmtId="4" fontId="5" fillId="0" borderId="0" xfId="67" applyNumberFormat="1" applyFont="1" applyFill="1" applyBorder="1" applyAlignment="1" applyProtection="1">
      <alignment horizontal="center" vertical="center"/>
      <protection/>
    </xf>
    <xf numFmtId="0" fontId="5" fillId="0" borderId="0" xfId="55" applyFont="1" applyBorder="1" applyAlignment="1" applyProtection="1">
      <alignment horizontal="center" vertical="center"/>
      <protection/>
    </xf>
    <xf numFmtId="0" fontId="5" fillId="34" borderId="0" xfId="55" applyFont="1" applyFill="1" applyBorder="1" applyAlignment="1" applyProtection="1">
      <alignment horizontal="center" vertical="center"/>
      <protection/>
    </xf>
    <xf numFmtId="4" fontId="5" fillId="34" borderId="0" xfId="55" applyNumberFormat="1" applyFont="1" applyFill="1" applyBorder="1" applyAlignment="1" applyProtection="1">
      <alignment horizontal="center" vertical="center"/>
      <protection/>
    </xf>
    <xf numFmtId="0" fontId="5" fillId="0" borderId="0" xfId="67" applyFont="1" applyAlignment="1" applyProtection="1">
      <alignment horizontal="center" vertical="center"/>
      <protection/>
    </xf>
    <xf numFmtId="0" fontId="4" fillId="0" borderId="0" xfId="67" applyFont="1" applyAlignment="1" applyProtection="1">
      <alignment horizontal="center" vertical="center"/>
      <protection/>
    </xf>
    <xf numFmtId="0" fontId="5" fillId="0" borderId="11" xfId="67" applyFont="1" applyBorder="1" applyAlignment="1" applyProtection="1">
      <alignment horizontal="center" vertical="center"/>
      <protection/>
    </xf>
    <xf numFmtId="0" fontId="5" fillId="0" borderId="0" xfId="55" applyFont="1" applyAlignment="1" applyProtection="1">
      <alignment horizontal="center" vertical="center"/>
      <protection/>
    </xf>
    <xf numFmtId="4" fontId="5" fillId="0" borderId="0" xfId="55" applyNumberFormat="1" applyFont="1" applyAlignment="1" applyProtection="1">
      <alignment horizontal="center" vertical="center"/>
      <protection/>
    </xf>
    <xf numFmtId="0" fontId="4" fillId="34" borderId="13" xfId="55" applyFont="1" applyFill="1" applyBorder="1" applyAlignment="1">
      <alignment wrapText="1"/>
      <protection/>
    </xf>
    <xf numFmtId="4" fontId="4" fillId="34" borderId="13" xfId="55" applyNumberFormat="1" applyFont="1" applyFill="1" applyBorder="1" applyAlignment="1">
      <alignment wrapText="1"/>
      <protection/>
    </xf>
    <xf numFmtId="4" fontId="4" fillId="34" borderId="0" xfId="55" applyNumberFormat="1" applyFont="1" applyFill="1" applyBorder="1" applyAlignment="1" applyProtection="1">
      <alignment horizontal="right" vertical="center"/>
      <protection locked="0"/>
    </xf>
    <xf numFmtId="0" fontId="4" fillId="34" borderId="13" xfId="58" applyFont="1" applyFill="1" applyBorder="1" applyAlignment="1">
      <alignment/>
      <protection/>
    </xf>
    <xf numFmtId="0" fontId="4" fillId="34" borderId="13" xfId="58" applyFont="1" applyFill="1" applyBorder="1" applyAlignment="1">
      <alignment horizontal="center"/>
      <protection/>
    </xf>
    <xf numFmtId="4" fontId="4" fillId="34" borderId="13" xfId="58" applyNumberFormat="1" applyFont="1" applyFill="1" applyBorder="1" applyAlignment="1">
      <alignment horizontal="center"/>
      <protection/>
    </xf>
    <xf numFmtId="0" fontId="5" fillId="36" borderId="13" xfId="58" applyFont="1" applyFill="1" applyBorder="1" applyAlignment="1">
      <alignment horizontal="center"/>
      <protection/>
    </xf>
    <xf numFmtId="3" fontId="4" fillId="36" borderId="13" xfId="58" applyNumberFormat="1" applyFont="1" applyFill="1" applyBorder="1" applyAlignment="1">
      <alignment horizontal="right"/>
      <protection/>
    </xf>
    <xf numFmtId="4" fontId="5" fillId="0" borderId="0" xfId="58" applyNumberFormat="1" applyFont="1" applyFill="1" applyBorder="1" applyAlignment="1">
      <alignment/>
      <protection/>
    </xf>
    <xf numFmtId="49" fontId="4" fillId="35" borderId="0" xfId="58" applyNumberFormat="1" applyFont="1" applyFill="1" applyBorder="1" applyAlignment="1">
      <alignment horizontal="left"/>
      <protection/>
    </xf>
    <xf numFmtId="0" fontId="4" fillId="35" borderId="0" xfId="58" applyFont="1" applyFill="1" applyBorder="1" applyAlignment="1">
      <alignment horizontal="justify" wrapText="1"/>
      <protection/>
    </xf>
    <xf numFmtId="0" fontId="5" fillId="0" borderId="0" xfId="58" applyFont="1" applyBorder="1" applyAlignment="1">
      <alignment horizontal="justify" wrapText="1"/>
      <protection/>
    </xf>
    <xf numFmtId="49" fontId="4" fillId="34" borderId="12" xfId="57" applyNumberFormat="1" applyFont="1" applyFill="1" applyBorder="1" applyAlignment="1">
      <alignment horizontal="justify" wrapText="1"/>
      <protection/>
    </xf>
    <xf numFmtId="49" fontId="4" fillId="34" borderId="0" xfId="57" applyNumberFormat="1" applyFont="1" applyFill="1" applyBorder="1" applyAlignment="1">
      <alignment horizontal="justify"/>
      <protection/>
    </xf>
    <xf numFmtId="49" fontId="4" fillId="34" borderId="12" xfId="57" applyNumberFormat="1" applyFont="1" applyFill="1" applyBorder="1" applyAlignment="1">
      <alignment horizontal="justify"/>
      <protection/>
    </xf>
    <xf numFmtId="4" fontId="5" fillId="34" borderId="12" xfId="57" applyNumberFormat="1" applyFont="1" applyFill="1" applyBorder="1" applyAlignment="1">
      <alignment horizontal="center"/>
      <protection/>
    </xf>
    <xf numFmtId="4" fontId="4" fillId="0" borderId="0" xfId="57" applyNumberFormat="1" applyFont="1" applyFill="1" applyBorder="1" applyAlignment="1">
      <alignment horizontal="center"/>
      <protection/>
    </xf>
    <xf numFmtId="49" fontId="4" fillId="0" borderId="0" xfId="57" applyNumberFormat="1" applyFont="1" applyFill="1" applyBorder="1" applyAlignment="1">
      <alignment horizontal="center"/>
      <protection/>
    </xf>
    <xf numFmtId="4" fontId="4" fillId="34" borderId="0" xfId="0" applyNumberFormat="1" applyFont="1" applyFill="1" applyBorder="1" applyAlignment="1">
      <alignment horizontal="right"/>
    </xf>
    <xf numFmtId="0" fontId="4" fillId="0" borderId="0" xfId="0" applyFont="1" applyBorder="1" applyAlignment="1">
      <alignment horizontal="right"/>
    </xf>
    <xf numFmtId="3" fontId="5" fillId="0" borderId="0" xfId="0" applyNumberFormat="1" applyFont="1" applyBorder="1" applyAlignment="1">
      <alignment/>
    </xf>
    <xf numFmtId="0" fontId="4" fillId="34" borderId="0" xfId="0" applyFont="1" applyFill="1" applyBorder="1" applyAlignment="1">
      <alignment horizontal="left"/>
    </xf>
    <xf numFmtId="4" fontId="5" fillId="34" borderId="0" xfId="0" applyNumberFormat="1" applyFont="1" applyFill="1" applyBorder="1" applyAlignment="1">
      <alignment horizontal="right"/>
    </xf>
    <xf numFmtId="0" fontId="4" fillId="34" borderId="0" xfId="0" applyFont="1" applyFill="1" applyBorder="1" applyAlignment="1">
      <alignment vertical="center"/>
    </xf>
    <xf numFmtId="0" fontId="4" fillId="34" borderId="0" xfId="0" applyFont="1" applyFill="1" applyBorder="1" applyAlignment="1">
      <alignment horizontal="left" vertical="center"/>
    </xf>
    <xf numFmtId="0" fontId="4" fillId="34" borderId="0" xfId="0" applyFont="1" applyFill="1" applyBorder="1" applyAlignment="1">
      <alignment horizontal="right"/>
    </xf>
    <xf numFmtId="4" fontId="4" fillId="34" borderId="0" xfId="0" applyNumberFormat="1" applyFont="1" applyFill="1" applyBorder="1" applyAlignment="1">
      <alignment vertical="center"/>
    </xf>
    <xf numFmtId="4" fontId="4" fillId="34" borderId="0" xfId="0" applyNumberFormat="1" applyFont="1" applyFill="1" applyBorder="1" applyAlignment="1">
      <alignment horizontal="right" vertical="center"/>
    </xf>
    <xf numFmtId="4" fontId="4" fillId="34" borderId="12" xfId="0" applyNumberFormat="1" applyFont="1" applyFill="1" applyBorder="1" applyAlignment="1">
      <alignment horizontal="right" vertical="center"/>
    </xf>
    <xf numFmtId="4" fontId="4" fillId="34" borderId="0" xfId="0" applyNumberFormat="1" applyFont="1" applyFill="1" applyBorder="1" applyAlignment="1">
      <alignment/>
    </xf>
    <xf numFmtId="0" fontId="4" fillId="34" borderId="13" xfId="0" applyFont="1" applyFill="1" applyBorder="1" applyAlignment="1">
      <alignment horizontal="left"/>
    </xf>
    <xf numFmtId="0" fontId="5" fillId="0" borderId="0" xfId="58" applyFont="1" applyBorder="1" applyAlignment="1">
      <alignment horizontal="left" vertical="top" wrapText="1"/>
      <protection/>
    </xf>
    <xf numFmtId="0" fontId="70" fillId="0" borderId="0" xfId="58" applyFont="1" applyBorder="1" applyAlignment="1">
      <alignment horizontal="center"/>
      <protection/>
    </xf>
    <xf numFmtId="3" fontId="5" fillId="0" borderId="0" xfId="58" applyNumberFormat="1" applyFont="1" applyBorder="1" applyAlignment="1">
      <alignment horizontal="right"/>
      <protection/>
    </xf>
    <xf numFmtId="4" fontId="5" fillId="0" borderId="0" xfId="58" applyNumberFormat="1" applyFont="1" applyBorder="1" applyAlignment="1">
      <alignment horizontal="right" vertical="center"/>
      <protection/>
    </xf>
    <xf numFmtId="0" fontId="5" fillId="0" borderId="0" xfId="58" applyFont="1" applyBorder="1" applyAlignment="1">
      <alignment horizontal="right"/>
      <protection/>
    </xf>
    <xf numFmtId="3" fontId="4" fillId="34" borderId="13" xfId="0" applyNumberFormat="1" applyFont="1" applyFill="1" applyBorder="1" applyAlignment="1">
      <alignment horizontal="right"/>
    </xf>
    <xf numFmtId="0" fontId="4" fillId="0" borderId="0" xfId="67" applyFont="1" applyBorder="1" applyAlignment="1" applyProtection="1">
      <alignment vertical="top"/>
      <protection/>
    </xf>
    <xf numFmtId="0" fontId="5" fillId="0" borderId="0" xfId="55" applyFont="1" applyAlignment="1" applyProtection="1">
      <alignment horizontal="right" vertical="center"/>
      <protection/>
    </xf>
    <xf numFmtId="4" fontId="5" fillId="0" borderId="0" xfId="55" applyNumberFormat="1" applyFont="1" applyAlignment="1" applyProtection="1">
      <alignment horizontal="right" vertical="center"/>
      <protection/>
    </xf>
    <xf numFmtId="0" fontId="5" fillId="34" borderId="0" xfId="67" applyFont="1" applyFill="1" applyBorder="1" applyAlignment="1" applyProtection="1">
      <alignment horizontal="center" vertical="center" wrapText="1"/>
      <protection/>
    </xf>
    <xf numFmtId="4" fontId="5" fillId="34" borderId="0" xfId="67" applyNumberFormat="1" applyFont="1" applyFill="1" applyBorder="1" applyAlignment="1" applyProtection="1">
      <alignment horizontal="center" vertical="center" wrapText="1"/>
      <protection/>
    </xf>
    <xf numFmtId="4" fontId="5" fillId="0" borderId="0" xfId="67" applyNumberFormat="1" applyFont="1" applyBorder="1" applyAlignment="1" applyProtection="1">
      <alignment horizontal="center" vertical="center"/>
      <protection/>
    </xf>
    <xf numFmtId="0" fontId="5" fillId="0" borderId="0" xfId="67" applyFont="1" applyBorder="1" applyAlignment="1" applyProtection="1">
      <alignment horizontal="center" vertical="center"/>
      <protection/>
    </xf>
    <xf numFmtId="0" fontId="4" fillId="34" borderId="12" xfId="55" applyFont="1" applyFill="1" applyBorder="1" applyAlignment="1" applyProtection="1">
      <alignment vertical="center"/>
      <protection/>
    </xf>
    <xf numFmtId="0" fontId="4" fillId="34" borderId="12" xfId="55" applyFont="1" applyFill="1" applyBorder="1" applyAlignment="1" applyProtection="1">
      <alignment vertical="center" wrapText="1"/>
      <protection/>
    </xf>
    <xf numFmtId="4" fontId="5" fillId="0" borderId="0" xfId="34" applyNumberFormat="1" applyFont="1" applyFill="1" applyBorder="1" applyAlignment="1" applyProtection="1">
      <alignment horizontal="right" vertical="top"/>
      <protection/>
    </xf>
    <xf numFmtId="0" fontId="5" fillId="0" borderId="0" xfId="56" applyFont="1">
      <alignment/>
      <protection/>
    </xf>
    <xf numFmtId="4" fontId="5" fillId="0" borderId="0" xfId="56" applyNumberFormat="1" applyFont="1">
      <alignment/>
      <protection/>
    </xf>
    <xf numFmtId="4" fontId="5" fillId="0" borderId="0" xfId="77" applyNumberFormat="1" applyFont="1" applyFill="1" applyBorder="1" applyAlignment="1" applyProtection="1">
      <alignment horizontal="right"/>
      <protection/>
    </xf>
    <xf numFmtId="0" fontId="5" fillId="0" borderId="0" xfId="58" applyFont="1" applyBorder="1" applyAlignment="1">
      <alignment horizontal="justify" vertical="top"/>
      <protection/>
    </xf>
    <xf numFmtId="0" fontId="9" fillId="0" borderId="0" xfId="59" applyFont="1" applyFill="1" applyBorder="1" applyAlignment="1">
      <alignment horizontal="left" vertical="top" wrapText="1"/>
      <protection/>
    </xf>
    <xf numFmtId="0" fontId="9" fillId="0" borderId="0" xfId="59" applyFont="1" applyFill="1" applyBorder="1" applyAlignment="1" applyProtection="1">
      <alignment horizontal="center" vertical="top" wrapText="1"/>
      <protection/>
    </xf>
    <xf numFmtId="4" fontId="9" fillId="0" borderId="0" xfId="59" applyNumberFormat="1" applyFont="1" applyFill="1" applyBorder="1" applyAlignment="1" applyProtection="1">
      <alignment horizontal="center" vertical="top"/>
      <protection/>
    </xf>
    <xf numFmtId="4" fontId="9" fillId="0" borderId="0" xfId="59" applyNumberFormat="1" applyFont="1" applyFill="1" applyBorder="1" applyAlignment="1" applyProtection="1">
      <alignment horizontal="center" vertical="top" wrapText="1"/>
      <protection/>
    </xf>
    <xf numFmtId="0" fontId="75" fillId="0" borderId="0" xfId="59" applyFont="1" applyFill="1" applyBorder="1" applyAlignment="1" applyProtection="1">
      <alignment horizontal="left" vertical="top" wrapText="1"/>
      <protection/>
    </xf>
    <xf numFmtId="0" fontId="75" fillId="0" borderId="0" xfId="59" applyFont="1" applyFill="1" applyBorder="1" applyAlignment="1">
      <alignment horizontal="left" vertical="top" wrapText="1"/>
      <protection/>
    </xf>
    <xf numFmtId="0" fontId="75" fillId="0" borderId="0" xfId="59" applyFont="1" applyFill="1" applyBorder="1" applyAlignment="1">
      <alignment vertical="top" wrapText="1"/>
      <protection/>
    </xf>
    <xf numFmtId="0" fontId="75" fillId="0" borderId="0" xfId="59" applyFont="1" applyFill="1" applyBorder="1" applyAlignment="1" applyProtection="1">
      <alignment horizontal="center" vertical="top" wrapText="1"/>
      <protection/>
    </xf>
    <xf numFmtId="4" fontId="75" fillId="0" borderId="0" xfId="59" applyNumberFormat="1" applyFont="1" applyFill="1" applyBorder="1" applyAlignment="1" applyProtection="1">
      <alignment horizontal="center" vertical="top"/>
      <protection/>
    </xf>
    <xf numFmtId="4" fontId="75" fillId="0" borderId="0" xfId="59" applyNumberFormat="1" applyFont="1" applyFill="1" applyBorder="1" applyAlignment="1" applyProtection="1">
      <alignment horizontal="center" vertical="top" wrapText="1"/>
      <protection/>
    </xf>
    <xf numFmtId="2" fontId="5" fillId="0" borderId="0" xfId="56" applyNumberFormat="1" applyFont="1" applyFill="1" applyBorder="1" applyAlignment="1" applyProtection="1">
      <alignment horizontal="left" vertical="top" wrapText="1"/>
      <protection/>
    </xf>
    <xf numFmtId="2" fontId="5" fillId="0" borderId="0" xfId="56" applyNumberFormat="1" applyFont="1" applyBorder="1" applyAlignment="1" applyProtection="1">
      <alignment horizontal="center" vertical="center" wrapText="1"/>
      <protection/>
    </xf>
    <xf numFmtId="2" fontId="4" fillId="0" borderId="0" xfId="67" applyNumberFormat="1" applyFont="1" applyBorder="1" applyAlignment="1" applyProtection="1">
      <alignment vertical="top"/>
      <protection/>
    </xf>
    <xf numFmtId="0" fontId="4" fillId="0" borderId="0" xfId="67" applyFont="1" applyBorder="1" applyAlignment="1" applyProtection="1">
      <alignment horizontal="center" vertical="center"/>
      <protection/>
    </xf>
    <xf numFmtId="0" fontId="70" fillId="0" borderId="0" xfId="0" applyFont="1" applyBorder="1" applyAlignment="1">
      <alignment horizontal="center"/>
    </xf>
    <xf numFmtId="4" fontId="70" fillId="0" borderId="0" xfId="0" applyNumberFormat="1" applyFont="1" applyBorder="1" applyAlignment="1">
      <alignment horizontal="right"/>
    </xf>
    <xf numFmtId="0" fontId="4" fillId="0" borderId="0" xfId="58" applyFont="1" applyFill="1" applyBorder="1" applyAlignment="1">
      <alignment wrapText="1"/>
      <protection/>
    </xf>
    <xf numFmtId="0" fontId="5" fillId="0" borderId="0" xfId="58" applyFont="1" applyFill="1" applyBorder="1" applyAlignment="1">
      <alignment wrapText="1"/>
      <protection/>
    </xf>
    <xf numFmtId="0" fontId="5" fillId="0" borderId="0" xfId="58" applyFont="1" applyFill="1" applyBorder="1" applyAlignment="1">
      <alignment horizontal="justify" vertical="top" wrapText="1"/>
      <protection/>
    </xf>
    <xf numFmtId="4" fontId="5" fillId="0" borderId="0" xfId="58" applyNumberFormat="1" applyFont="1" applyFill="1" applyBorder="1" applyAlignment="1">
      <alignment horizontal="right"/>
      <protection/>
    </xf>
    <xf numFmtId="0" fontId="5" fillId="0" borderId="0" xfId="58" applyFont="1" applyFill="1" applyBorder="1" applyAlignment="1">
      <alignment horizontal="center"/>
      <protection/>
    </xf>
    <xf numFmtId="0" fontId="5" fillId="0" borderId="0" xfId="58" applyFont="1" applyFill="1" applyBorder="1" applyAlignment="1">
      <alignment horizontal="justify"/>
      <protection/>
    </xf>
    <xf numFmtId="0" fontId="0" fillId="0" borderId="0" xfId="58" applyFill="1" applyBorder="1">
      <alignment/>
      <protection/>
    </xf>
    <xf numFmtId="4" fontId="4" fillId="0" borderId="0" xfId="58" applyNumberFormat="1" applyFont="1" applyFill="1" applyBorder="1" applyAlignment="1">
      <alignment horizontal="right"/>
      <protection/>
    </xf>
    <xf numFmtId="49" fontId="4" fillId="0" borderId="0" xfId="58" applyNumberFormat="1" applyFont="1" applyFill="1" applyBorder="1" applyAlignment="1">
      <alignment horizontal="left"/>
      <protection/>
    </xf>
    <xf numFmtId="0" fontId="4" fillId="0" borderId="0" xfId="58" applyFont="1" applyFill="1" applyBorder="1" applyAlignment="1">
      <alignment horizontal="justify" wrapText="1"/>
      <protection/>
    </xf>
    <xf numFmtId="3" fontId="4" fillId="0" borderId="0" xfId="58" applyNumberFormat="1" applyFont="1" applyFill="1" applyBorder="1" applyAlignment="1">
      <alignment horizontal="right"/>
      <protection/>
    </xf>
    <xf numFmtId="4" fontId="4" fillId="0" borderId="0" xfId="58" applyNumberFormat="1" applyFont="1" applyFill="1" applyBorder="1" applyAlignment="1">
      <alignment/>
      <protection/>
    </xf>
    <xf numFmtId="0" fontId="5" fillId="0" borderId="0" xfId="58" applyFont="1" applyBorder="1" applyAlignment="1">
      <alignment vertical="top" wrapText="1"/>
      <protection/>
    </xf>
    <xf numFmtId="173" fontId="5" fillId="0" borderId="0" xfId="58" applyNumberFormat="1" applyFont="1" applyBorder="1" applyAlignment="1">
      <alignment horizontal="right" vertical="center"/>
      <protection/>
    </xf>
    <xf numFmtId="49" fontId="70" fillId="0" borderId="0" xfId="57" applyNumberFormat="1" applyFont="1" applyBorder="1" applyAlignment="1">
      <alignment horizontal="center" vertical="top" wrapText="1"/>
      <protection/>
    </xf>
    <xf numFmtId="49" fontId="70" fillId="0" borderId="0" xfId="57" applyNumberFormat="1" applyFont="1" applyBorder="1" applyAlignment="1">
      <alignment horizontal="justify" wrapText="1"/>
      <protection/>
    </xf>
    <xf numFmtId="4" fontId="70" fillId="0" borderId="0" xfId="57" applyNumberFormat="1" applyFont="1" applyBorder="1" applyAlignment="1">
      <alignment horizontal="center" wrapText="1"/>
      <protection/>
    </xf>
    <xf numFmtId="16" fontId="5" fillId="0" borderId="0" xfId="58" applyNumberFormat="1" applyFont="1" applyBorder="1" applyAlignment="1">
      <alignment vertical="top" wrapText="1"/>
      <protection/>
    </xf>
    <xf numFmtId="49" fontId="72" fillId="0" borderId="0" xfId="57" applyNumberFormat="1" applyFont="1" applyBorder="1" applyAlignment="1">
      <alignment horizontal="center" wrapText="1"/>
      <protection/>
    </xf>
    <xf numFmtId="0" fontId="70" fillId="0" borderId="0" xfId="58" applyFont="1" applyBorder="1" applyAlignment="1">
      <alignment horizontal="justify" vertical="top"/>
      <protection/>
    </xf>
    <xf numFmtId="2" fontId="70" fillId="0" borderId="0" xfId="57" applyNumberFormat="1" applyFont="1" applyBorder="1" applyAlignment="1">
      <alignment horizontal="center" vertical="center" wrapText="1"/>
      <protection/>
    </xf>
    <xf numFmtId="4" fontId="70" fillId="0" borderId="0" xfId="57" applyNumberFormat="1" applyFont="1" applyBorder="1" applyAlignment="1">
      <alignment horizontal="center" vertical="center" wrapText="1"/>
      <protection/>
    </xf>
    <xf numFmtId="2" fontId="5" fillId="0" borderId="0" xfId="57" applyNumberFormat="1" applyFont="1" applyBorder="1" applyAlignment="1">
      <alignment horizontal="center" vertical="center" wrapText="1"/>
      <protection/>
    </xf>
    <xf numFmtId="4" fontId="5" fillId="0" borderId="0" xfId="57" applyNumberFormat="1" applyFont="1" applyBorder="1" applyAlignment="1">
      <alignment horizontal="center" vertical="center" wrapText="1"/>
      <protection/>
    </xf>
    <xf numFmtId="173" fontId="5" fillId="0" borderId="11" xfId="58" applyNumberFormat="1" applyFont="1" applyBorder="1" applyAlignment="1">
      <alignment horizontal="right" vertical="center"/>
      <protection/>
    </xf>
    <xf numFmtId="49" fontId="72" fillId="0" borderId="0" xfId="57" applyNumberFormat="1" applyFont="1" applyFill="1" applyBorder="1" applyAlignment="1">
      <alignment horizontal="center" vertical="top" wrapText="1"/>
      <protection/>
    </xf>
    <xf numFmtId="49" fontId="72" fillId="0" borderId="0" xfId="57" applyNumberFormat="1" applyFont="1" applyFill="1" applyBorder="1" applyAlignment="1">
      <alignment horizontal="justify" wrapText="1"/>
      <protection/>
    </xf>
    <xf numFmtId="4" fontId="72" fillId="0" borderId="0" xfId="57" applyNumberFormat="1" applyFont="1" applyFill="1" applyBorder="1" applyAlignment="1">
      <alignment horizontal="center" wrapText="1"/>
      <protection/>
    </xf>
    <xf numFmtId="49" fontId="5" fillId="0" borderId="0" xfId="57" applyNumberFormat="1" applyFont="1" applyBorder="1" applyAlignment="1">
      <alignment horizontal="center" vertical="justify" wrapText="1"/>
      <protection/>
    </xf>
    <xf numFmtId="2" fontId="5" fillId="0" borderId="11" xfId="57" applyNumberFormat="1" applyFont="1" applyBorder="1" applyAlignment="1">
      <alignment horizontal="right" vertical="center" wrapText="1"/>
      <protection/>
    </xf>
    <xf numFmtId="49" fontId="70" fillId="0" borderId="0" xfId="57" applyNumberFormat="1" applyFont="1" applyFill="1" applyBorder="1" applyAlignment="1">
      <alignment horizontal="center" vertical="top" wrapText="1"/>
      <protection/>
    </xf>
    <xf numFmtId="2" fontId="5" fillId="0" borderId="0" xfId="57" applyNumberFormat="1" applyFont="1" applyBorder="1" applyAlignment="1">
      <alignment horizontal="right" vertical="center" wrapText="1"/>
      <protection/>
    </xf>
    <xf numFmtId="4" fontId="70" fillId="0" borderId="0" xfId="57" applyNumberFormat="1" applyFont="1" applyBorder="1" applyAlignment="1">
      <alignment horizontal="center" vertical="center"/>
      <protection/>
    </xf>
    <xf numFmtId="4" fontId="5" fillId="0" borderId="0" xfId="57" applyNumberFormat="1" applyFont="1" applyBorder="1" applyAlignment="1">
      <alignment horizontal="center" vertical="center"/>
      <protection/>
    </xf>
    <xf numFmtId="49" fontId="70" fillId="0" borderId="0" xfId="57" applyNumberFormat="1" applyFont="1" applyBorder="1" applyAlignment="1">
      <alignment horizontal="center" vertical="justify" wrapText="1"/>
      <protection/>
    </xf>
    <xf numFmtId="49" fontId="70" fillId="0" borderId="0" xfId="57" applyNumberFormat="1" applyFont="1" applyFill="1" applyBorder="1" applyAlignment="1">
      <alignment horizontal="justify" wrapText="1"/>
      <protection/>
    </xf>
    <xf numFmtId="4" fontId="70" fillId="0" borderId="0" xfId="58" applyNumberFormat="1" applyFont="1" applyFill="1" applyBorder="1" applyAlignment="1">
      <alignment horizontal="center"/>
      <protection/>
    </xf>
    <xf numFmtId="4" fontId="70" fillId="0" borderId="0" xfId="57" applyNumberFormat="1" applyFont="1" applyFill="1" applyBorder="1" applyAlignment="1">
      <alignment horizontal="center"/>
      <protection/>
    </xf>
    <xf numFmtId="0" fontId="5" fillId="0" borderId="0" xfId="58" applyFont="1" applyBorder="1">
      <alignment/>
      <protection/>
    </xf>
    <xf numFmtId="49" fontId="5" fillId="0" borderId="0" xfId="57" applyNumberFormat="1" applyFont="1" applyBorder="1" applyAlignment="1">
      <alignment horizontal="center" vertical="justify"/>
      <protection/>
    </xf>
    <xf numFmtId="49" fontId="4" fillId="35" borderId="12" xfId="58" applyNumberFormat="1" applyFont="1" applyFill="1" applyBorder="1" applyAlignment="1">
      <alignment horizontal="left" vertical="top"/>
      <protection/>
    </xf>
    <xf numFmtId="0" fontId="4" fillId="37" borderId="13" xfId="58" applyFont="1" applyFill="1" applyBorder="1" applyAlignment="1">
      <alignment horizontal="justify" vertical="center" wrapText="1"/>
      <protection/>
    </xf>
    <xf numFmtId="4" fontId="4" fillId="36" borderId="13" xfId="58" applyNumberFormat="1" applyFont="1" applyFill="1" applyBorder="1">
      <alignment/>
      <protection/>
    </xf>
    <xf numFmtId="4" fontId="5" fillId="0" borderId="0" xfId="57" applyNumberFormat="1" applyFont="1" applyBorder="1" applyAlignment="1">
      <alignment horizontal="center" vertical="top"/>
      <protection/>
    </xf>
    <xf numFmtId="49" fontId="5" fillId="0" borderId="0" xfId="57" applyNumberFormat="1" applyFont="1" applyBorder="1" applyAlignment="1">
      <alignment horizontal="center" vertical="top"/>
      <protection/>
    </xf>
    <xf numFmtId="0" fontId="4" fillId="34" borderId="0" xfId="58" applyFont="1" applyFill="1" applyBorder="1" applyAlignment="1">
      <alignment vertical="top" wrapText="1"/>
      <protection/>
    </xf>
    <xf numFmtId="0" fontId="4" fillId="34" borderId="12" xfId="58" applyFont="1" applyFill="1" applyBorder="1" applyAlignment="1">
      <alignment vertical="top" wrapText="1"/>
      <protection/>
    </xf>
    <xf numFmtId="49" fontId="4" fillId="34" borderId="12" xfId="57" applyNumberFormat="1" applyFont="1" applyFill="1" applyBorder="1" applyAlignment="1">
      <alignment horizontal="left" vertical="top" wrapText="1"/>
      <protection/>
    </xf>
    <xf numFmtId="2" fontId="5" fillId="34" borderId="0" xfId="57" applyNumberFormat="1" applyFont="1" applyFill="1" applyBorder="1" applyAlignment="1">
      <alignment horizontal="center" vertical="center" wrapText="1"/>
      <protection/>
    </xf>
    <xf numFmtId="4" fontId="5" fillId="34" borderId="0" xfId="57" applyNumberFormat="1" applyFont="1" applyFill="1" applyBorder="1" applyAlignment="1">
      <alignment horizontal="center" vertical="center" wrapText="1"/>
      <protection/>
    </xf>
    <xf numFmtId="4" fontId="4" fillId="34" borderId="12" xfId="58" applyNumberFormat="1" applyFont="1" applyFill="1" applyBorder="1" applyAlignment="1">
      <alignment horizontal="right" vertical="center"/>
      <protection/>
    </xf>
    <xf numFmtId="4" fontId="5" fillId="34" borderId="12" xfId="57" applyNumberFormat="1" applyFont="1" applyFill="1" applyBorder="1" applyAlignment="1">
      <alignment horizontal="center" vertical="center" wrapText="1"/>
      <protection/>
    </xf>
    <xf numFmtId="49" fontId="4" fillId="34" borderId="0" xfId="57" applyNumberFormat="1" applyFont="1" applyFill="1" applyBorder="1" applyAlignment="1">
      <alignment horizontal="left" vertical="top" wrapText="1"/>
      <protection/>
    </xf>
    <xf numFmtId="49" fontId="4" fillId="34" borderId="0" xfId="57" applyNumberFormat="1" applyFont="1" applyFill="1" applyBorder="1" applyAlignment="1">
      <alignment horizontal="justify" wrapText="1"/>
      <protection/>
    </xf>
    <xf numFmtId="49" fontId="4" fillId="34" borderId="12" xfId="57" applyNumberFormat="1" applyFont="1" applyFill="1" applyBorder="1" applyAlignment="1">
      <alignment horizontal="justify" vertical="top" wrapText="1"/>
      <protection/>
    </xf>
    <xf numFmtId="49" fontId="4" fillId="0" borderId="0" xfId="0" applyNumberFormat="1" applyFont="1" applyBorder="1" applyAlignment="1">
      <alignment horizontal="left" vertical="top" wrapText="1"/>
    </xf>
    <xf numFmtId="0" fontId="4" fillId="0" borderId="0" xfId="0" applyFont="1" applyAlignment="1">
      <alignment horizontal="justify" wrapText="1"/>
    </xf>
    <xf numFmtId="0" fontId="4" fillId="0" borderId="0" xfId="0" applyFont="1" applyAlignment="1">
      <alignment horizontal="center" wrapText="1"/>
    </xf>
    <xf numFmtId="4" fontId="4" fillId="0" borderId="0" xfId="0" applyNumberFormat="1" applyFont="1" applyAlignment="1">
      <alignment horizontal="center" wrapText="1"/>
    </xf>
    <xf numFmtId="0" fontId="4" fillId="0" borderId="0" xfId="0" applyFont="1" applyAlignment="1">
      <alignment horizontal="justify" vertical="top" wrapText="1"/>
    </xf>
    <xf numFmtId="0" fontId="5" fillId="0" borderId="0" xfId="0" applyFont="1" applyAlignment="1">
      <alignment horizontal="left"/>
    </xf>
    <xf numFmtId="0" fontId="5" fillId="0" borderId="0" xfId="0" applyFont="1" applyAlignment="1">
      <alignment horizontal="justify" wrapText="1"/>
    </xf>
    <xf numFmtId="0" fontId="5" fillId="0" borderId="0" xfId="0" applyFont="1" applyAlignment="1">
      <alignment horizontal="center" wrapText="1"/>
    </xf>
    <xf numFmtId="4" fontId="5" fillId="0" borderId="0" xfId="0" applyNumberFormat="1" applyFont="1" applyAlignment="1">
      <alignment horizontal="center" wrapText="1"/>
    </xf>
    <xf numFmtId="0" fontId="5" fillId="0" borderId="0" xfId="0" applyFont="1" applyAlignment="1">
      <alignment horizontal="justify" vertical="top" wrapText="1"/>
    </xf>
    <xf numFmtId="0" fontId="5" fillId="0" borderId="0" xfId="0" applyFont="1" applyBorder="1" applyAlignment="1">
      <alignment horizontal="justify" vertical="top" wrapText="1"/>
    </xf>
    <xf numFmtId="2" fontId="5" fillId="0" borderId="0" xfId="57" applyNumberFormat="1" applyFont="1" applyBorder="1" applyAlignment="1">
      <alignment horizontal="center" wrapText="1"/>
      <protection/>
    </xf>
    <xf numFmtId="4" fontId="5" fillId="0" borderId="0" xfId="57" applyNumberFormat="1" applyFont="1" applyBorder="1" applyAlignment="1">
      <alignment horizontal="center" wrapText="1"/>
      <protection/>
    </xf>
    <xf numFmtId="0" fontId="5" fillId="0" borderId="0" xfId="0" applyFont="1" applyAlignment="1">
      <alignment horizontal="justify" vertical="top" wrapText="1" readingOrder="1"/>
    </xf>
    <xf numFmtId="4" fontId="5" fillId="0" borderId="0" xfId="0" applyNumberFormat="1" applyFont="1" applyBorder="1" applyAlignment="1">
      <alignment horizontal="center"/>
    </xf>
    <xf numFmtId="4" fontId="5" fillId="0" borderId="0" xfId="0" applyNumberFormat="1" applyFont="1" applyBorder="1" applyAlignment="1">
      <alignment horizontal="right"/>
    </xf>
    <xf numFmtId="49" fontId="5" fillId="0" borderId="0" xfId="57" applyNumberFormat="1" applyFont="1" applyBorder="1" applyAlignment="1">
      <alignment horizontal="center" vertical="top" wrapText="1"/>
      <protection/>
    </xf>
    <xf numFmtId="0" fontId="5" fillId="0" borderId="0" xfId="58" applyFont="1" applyBorder="1" applyAlignment="1">
      <alignment horizontal="justify" vertical="top"/>
      <protection/>
    </xf>
    <xf numFmtId="0" fontId="4" fillId="0" borderId="0" xfId="58" applyFont="1" applyBorder="1" applyAlignment="1">
      <alignment horizontal="justify" vertical="top"/>
      <protection/>
    </xf>
    <xf numFmtId="0" fontId="5" fillId="0" borderId="0" xfId="0" applyFont="1" applyBorder="1" applyAlignment="1">
      <alignment horizontal="justify" vertical="top"/>
    </xf>
    <xf numFmtId="0" fontId="5" fillId="0" borderId="0" xfId="0" applyFont="1" applyBorder="1" applyAlignment="1">
      <alignment horizontal="center"/>
    </xf>
    <xf numFmtId="4" fontId="70" fillId="0" borderId="0" xfId="57" applyNumberFormat="1" applyFont="1" applyBorder="1" applyAlignment="1">
      <alignment horizontal="center" wrapText="1"/>
      <protection/>
    </xf>
    <xf numFmtId="0" fontId="5" fillId="0" borderId="0" xfId="0" applyFont="1" applyBorder="1" applyAlignment="1">
      <alignment vertical="top" wrapText="1"/>
    </xf>
    <xf numFmtId="0" fontId="4" fillId="0" borderId="0" xfId="0" applyFont="1" applyBorder="1" applyAlignment="1">
      <alignment vertical="top" wrapText="1"/>
    </xf>
    <xf numFmtId="173" fontId="70" fillId="0" borderId="0" xfId="0" applyNumberFormat="1" applyFont="1" applyBorder="1" applyAlignment="1">
      <alignment horizontal="center"/>
    </xf>
    <xf numFmtId="0" fontId="4" fillId="0" borderId="0" xfId="54" applyFont="1" applyAlignment="1">
      <alignment/>
      <protection/>
    </xf>
    <xf numFmtId="0" fontId="11" fillId="0" borderId="0" xfId="54" applyFont="1" applyAlignment="1">
      <alignment/>
      <protection/>
    </xf>
    <xf numFmtId="0" fontId="72" fillId="0" borderId="0" xfId="0" applyFont="1" applyBorder="1" applyAlignment="1">
      <alignment horizontal="center"/>
    </xf>
    <xf numFmtId="4" fontId="70" fillId="0" borderId="0" xfId="0" applyNumberFormat="1" applyFont="1" applyBorder="1" applyAlignment="1">
      <alignment horizontal="center"/>
    </xf>
    <xf numFmtId="0" fontId="70" fillId="0" borderId="0" xfId="0" applyFont="1" applyBorder="1" applyAlignment="1">
      <alignment horizontal="left" vertical="center"/>
    </xf>
    <xf numFmtId="0" fontId="70" fillId="0" borderId="0" xfId="0" applyFont="1" applyBorder="1" applyAlignment="1">
      <alignment horizontal="right"/>
    </xf>
    <xf numFmtId="3" fontId="70" fillId="0" borderId="0" xfId="0" applyNumberFormat="1" applyFont="1" applyBorder="1" applyAlignment="1">
      <alignment horizontal="right"/>
    </xf>
    <xf numFmtId="0" fontId="70" fillId="0" borderId="0" xfId="0" applyFont="1" applyBorder="1" applyAlignment="1">
      <alignment horizontal="left"/>
    </xf>
    <xf numFmtId="0" fontId="70" fillId="0" borderId="0" xfId="0" applyFont="1" applyBorder="1" applyAlignment="1">
      <alignment horizontal="left" wrapText="1"/>
    </xf>
    <xf numFmtId="0" fontId="70" fillId="0" borderId="0" xfId="0" applyFont="1" applyBorder="1" applyAlignment="1">
      <alignment horizontal="center" wrapText="1"/>
    </xf>
    <xf numFmtId="2" fontId="5" fillId="0" borderId="0" xfId="67" applyNumberFormat="1" applyFont="1" applyBorder="1" applyAlignment="1" applyProtection="1">
      <alignment wrapText="1"/>
      <protection/>
    </xf>
    <xf numFmtId="49" fontId="4" fillId="0" borderId="0" xfId="0" applyNumberFormat="1" applyFont="1" applyFill="1" applyBorder="1" applyAlignment="1">
      <alignment horizontal="justify" vertical="top" wrapText="1"/>
    </xf>
    <xf numFmtId="49" fontId="5" fillId="0" borderId="0" xfId="0" applyNumberFormat="1" applyFont="1" applyBorder="1" applyAlignment="1">
      <alignment horizontal="center" vertical="top" wrapText="1"/>
    </xf>
    <xf numFmtId="0" fontId="5" fillId="0" borderId="0" xfId="58" applyFont="1" applyBorder="1" applyAlignment="1">
      <alignment horizontal="justify" vertical="top" wrapText="1"/>
      <protection/>
    </xf>
    <xf numFmtId="0" fontId="4" fillId="34" borderId="12" xfId="0" applyFont="1" applyFill="1" applyBorder="1" applyAlignment="1">
      <alignment vertical="top"/>
    </xf>
    <xf numFmtId="0" fontId="4" fillId="34" borderId="0" xfId="0" applyFont="1" applyFill="1" applyBorder="1" applyAlignment="1">
      <alignment vertical="top"/>
    </xf>
    <xf numFmtId="0" fontId="4" fillId="34" borderId="0" xfId="0" applyFont="1" applyFill="1" applyBorder="1" applyAlignment="1">
      <alignment/>
    </xf>
    <xf numFmtId="0" fontId="4" fillId="0" borderId="11" xfId="0" applyFont="1" applyBorder="1" applyAlignment="1">
      <alignment vertical="top" wrapText="1"/>
    </xf>
    <xf numFmtId="0" fontId="5" fillId="34" borderId="0" xfId="0" applyFont="1" applyFill="1" applyBorder="1" applyAlignment="1">
      <alignment horizontal="right"/>
    </xf>
    <xf numFmtId="0" fontId="5" fillId="0" borderId="11" xfId="0" applyFont="1" applyBorder="1" applyAlignment="1">
      <alignment vertical="top" wrapText="1"/>
    </xf>
    <xf numFmtId="0" fontId="4" fillId="34" borderId="12" xfId="0" applyFont="1" applyFill="1" applyBorder="1" applyAlignment="1">
      <alignment vertical="center" wrapText="1"/>
    </xf>
    <xf numFmtId="0" fontId="4" fillId="0" borderId="0" xfId="0" applyFont="1" applyBorder="1" applyAlignment="1">
      <alignment vertical="center"/>
    </xf>
    <xf numFmtId="0" fontId="5" fillId="0" borderId="0" xfId="0" applyFont="1" applyBorder="1" applyAlignment="1">
      <alignment horizontal="left"/>
    </xf>
    <xf numFmtId="0" fontId="5" fillId="0" borderId="0" xfId="0" applyFont="1" applyBorder="1" applyAlignment="1">
      <alignment wrapText="1"/>
    </xf>
    <xf numFmtId="0" fontId="4" fillId="0" borderId="0" xfId="0" applyFont="1" applyBorder="1" applyAlignment="1">
      <alignment horizontal="left" vertical="top"/>
    </xf>
    <xf numFmtId="0" fontId="5" fillId="0" borderId="0" xfId="0" applyFont="1" applyBorder="1" applyAlignment="1">
      <alignment horizontal="center" wrapText="1"/>
    </xf>
    <xf numFmtId="0" fontId="4" fillId="0" borderId="0" xfId="0" applyFont="1" applyBorder="1" applyAlignment="1">
      <alignment vertical="top"/>
    </xf>
    <xf numFmtId="4" fontId="5" fillId="34" borderId="13" xfId="0" applyNumberFormat="1" applyFont="1" applyFill="1" applyBorder="1" applyAlignment="1">
      <alignment horizontal="right"/>
    </xf>
    <xf numFmtId="0" fontId="5" fillId="0" borderId="0" xfId="58" applyFont="1" applyBorder="1" applyAlignment="1">
      <alignment wrapText="1"/>
      <protection/>
    </xf>
    <xf numFmtId="0" fontId="5" fillId="0" borderId="0" xfId="67" applyFont="1" applyBorder="1" applyAlignment="1" applyProtection="1">
      <alignment vertical="top"/>
      <protection/>
    </xf>
    <xf numFmtId="49" fontId="70" fillId="0" borderId="0" xfId="67" applyNumberFormat="1" applyFont="1" applyFill="1" applyBorder="1" applyAlignment="1" applyProtection="1">
      <alignment vertical="center" wrapText="1"/>
      <protection/>
    </xf>
    <xf numFmtId="49" fontId="70" fillId="0" borderId="0" xfId="55" applyNumberFormat="1" applyFont="1" applyAlignment="1" applyProtection="1">
      <alignment vertical="top" wrapText="1"/>
      <protection/>
    </xf>
    <xf numFmtId="0" fontId="70" fillId="0" borderId="0" xfId="55" applyFont="1" applyAlignment="1" applyProtection="1">
      <alignment horizontal="center" vertical="center"/>
      <protection/>
    </xf>
    <xf numFmtId="4" fontId="70" fillId="0" borderId="0" xfId="55" applyNumberFormat="1" applyFont="1" applyAlignment="1" applyProtection="1">
      <alignment horizontal="center" vertical="center"/>
      <protection/>
    </xf>
    <xf numFmtId="4" fontId="70" fillId="0" borderId="0" xfId="55" applyNumberFormat="1" applyFont="1" applyBorder="1" applyAlignment="1" applyProtection="1">
      <alignment horizontal="right" vertical="center"/>
      <protection locked="0"/>
    </xf>
    <xf numFmtId="4" fontId="70" fillId="0" borderId="0" xfId="55" applyNumberFormat="1" applyFont="1" applyFill="1" applyBorder="1" applyAlignment="1" applyProtection="1">
      <alignment horizontal="right" vertical="center"/>
      <protection/>
    </xf>
    <xf numFmtId="0" fontId="70" fillId="0" borderId="0" xfId="55" applyFont="1" applyAlignment="1" applyProtection="1">
      <alignment horizontal="right" vertical="center"/>
      <protection/>
    </xf>
    <xf numFmtId="4" fontId="70" fillId="0" borderId="0" xfId="55" applyNumberFormat="1" applyFont="1" applyAlignment="1" applyProtection="1">
      <alignment horizontal="right" vertical="center"/>
      <protection/>
    </xf>
    <xf numFmtId="49" fontId="8" fillId="0" borderId="0" xfId="55" applyNumberFormat="1" applyFont="1" applyBorder="1" applyAlignment="1" applyProtection="1">
      <alignment vertical="top"/>
      <protection/>
    </xf>
    <xf numFmtId="49" fontId="8" fillId="0" borderId="0" xfId="55" applyNumberFormat="1" applyFont="1" applyBorder="1" applyAlignment="1" applyProtection="1">
      <alignment vertical="top" wrapText="1"/>
      <protection/>
    </xf>
    <xf numFmtId="0" fontId="8" fillId="0" borderId="0" xfId="55" applyFont="1" applyBorder="1" applyAlignment="1" applyProtection="1">
      <alignment horizontal="right" vertical="center"/>
      <protection/>
    </xf>
    <xf numFmtId="4" fontId="8" fillId="0" borderId="0" xfId="55" applyNumberFormat="1" applyFont="1" applyBorder="1" applyAlignment="1" applyProtection="1">
      <alignment horizontal="right" vertical="center"/>
      <protection/>
    </xf>
    <xf numFmtId="4" fontId="8" fillId="0" borderId="0" xfId="55" applyNumberFormat="1" applyFont="1" applyBorder="1" applyAlignment="1" applyProtection="1">
      <alignment horizontal="right"/>
      <protection locked="0"/>
    </xf>
    <xf numFmtId="4" fontId="8" fillId="0" borderId="0" xfId="55" applyNumberFormat="1" applyFont="1" applyBorder="1" applyAlignment="1" applyProtection="1">
      <alignment horizontal="right"/>
      <protection/>
    </xf>
    <xf numFmtId="0" fontId="4" fillId="34" borderId="13" xfId="0" applyFont="1" applyFill="1" applyBorder="1" applyAlignment="1">
      <alignment/>
    </xf>
    <xf numFmtId="0" fontId="4" fillId="34" borderId="13" xfId="0" applyFont="1" applyFill="1" applyBorder="1" applyAlignment="1">
      <alignment horizontal="center"/>
    </xf>
    <xf numFmtId="4" fontId="4" fillId="34" borderId="13" xfId="0" applyNumberFormat="1" applyFont="1" applyFill="1" applyBorder="1" applyAlignment="1">
      <alignment horizontal="center"/>
    </xf>
    <xf numFmtId="0" fontId="0" fillId="0" borderId="0" xfId="0" applyFont="1" applyAlignment="1">
      <alignment/>
    </xf>
    <xf numFmtId="0" fontId="5"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horizontal="center"/>
    </xf>
    <xf numFmtId="4" fontId="5" fillId="0" borderId="0" xfId="0" applyNumberFormat="1" applyFont="1" applyBorder="1" applyAlignment="1">
      <alignment horizontal="right"/>
    </xf>
    <xf numFmtId="0" fontId="4" fillId="34" borderId="0" xfId="0" applyFont="1" applyFill="1" applyBorder="1" applyAlignment="1">
      <alignment vertical="top" wrapText="1"/>
    </xf>
    <xf numFmtId="0" fontId="4" fillId="34" borderId="0" xfId="0" applyFont="1" applyFill="1" applyBorder="1" applyAlignment="1">
      <alignment wrapText="1"/>
    </xf>
    <xf numFmtId="0" fontId="4" fillId="34" borderId="0" xfId="0" applyFont="1" applyFill="1" applyBorder="1" applyAlignment="1">
      <alignment horizontal="center" wrapText="1"/>
    </xf>
    <xf numFmtId="49" fontId="5" fillId="0" borderId="0" xfId="57" applyNumberFormat="1" applyFont="1" applyBorder="1" applyAlignment="1">
      <alignment horizontal="center" vertical="top" wrapText="1"/>
      <protection/>
    </xf>
    <xf numFmtId="0" fontId="4" fillId="0" borderId="0" xfId="0" applyFont="1" applyBorder="1" applyAlignment="1">
      <alignment vertical="top" wrapText="1"/>
    </xf>
    <xf numFmtId="0" fontId="4" fillId="0" borderId="0" xfId="0" applyFont="1" applyBorder="1" applyAlignment="1">
      <alignment horizontal="left" vertical="top" wrapText="1"/>
    </xf>
    <xf numFmtId="4" fontId="4" fillId="0" borderId="0" xfId="0" applyNumberFormat="1" applyFont="1" applyBorder="1" applyAlignment="1">
      <alignment horizontal="right"/>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5" fillId="0" borderId="0" xfId="0" applyFont="1" applyBorder="1" applyAlignment="1">
      <alignment/>
    </xf>
    <xf numFmtId="0" fontId="76" fillId="0" borderId="0" xfId="0" applyFont="1"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horizontal="left" vertical="top" wrapText="1"/>
    </xf>
    <xf numFmtId="173" fontId="5" fillId="0" borderId="0" xfId="0" applyNumberFormat="1" applyFont="1" applyBorder="1" applyAlignment="1">
      <alignment horizontal="center"/>
    </xf>
    <xf numFmtId="0" fontId="5" fillId="0" borderId="0" xfId="0" applyFont="1" applyBorder="1" applyAlignment="1">
      <alignment horizontal="left" vertical="top" wrapText="1"/>
    </xf>
    <xf numFmtId="0" fontId="77" fillId="0" borderId="0" xfId="0" applyFont="1" applyFill="1" applyBorder="1" applyAlignment="1">
      <alignment horizontal="center" vertical="center"/>
    </xf>
    <xf numFmtId="0" fontId="74" fillId="0" borderId="0" xfId="0" applyFont="1" applyAlignment="1">
      <alignment/>
    </xf>
    <xf numFmtId="173" fontId="4" fillId="0" borderId="0" xfId="0" applyNumberFormat="1" applyFont="1" applyBorder="1" applyAlignment="1">
      <alignment horizontal="center"/>
    </xf>
    <xf numFmtId="0" fontId="5" fillId="0" borderId="0" xfId="67" applyFont="1" applyBorder="1" applyAlignment="1" applyProtection="1">
      <alignment horizontal="center" vertical="center"/>
      <protection/>
    </xf>
    <xf numFmtId="4" fontId="5" fillId="0" borderId="0" xfId="58" applyNumberFormat="1" applyFont="1" applyFill="1" applyBorder="1" applyAlignment="1" applyProtection="1">
      <alignment horizontal="right" vertical="center"/>
      <protection/>
    </xf>
    <xf numFmtId="0" fontId="4" fillId="0" borderId="0" xfId="67" applyFont="1" applyBorder="1" applyAlignment="1" applyProtection="1">
      <alignment vertical="top"/>
      <protection/>
    </xf>
    <xf numFmtId="0" fontId="5" fillId="0" borderId="0" xfId="67" applyFont="1" applyBorder="1" applyAlignment="1" applyProtection="1">
      <alignment vertical="top"/>
      <protection/>
    </xf>
    <xf numFmtId="0" fontId="4" fillId="0" borderId="0" xfId="0" applyFont="1" applyFill="1" applyBorder="1" applyAlignment="1">
      <alignment horizontal="right" vertical="top"/>
    </xf>
    <xf numFmtId="0" fontId="4" fillId="0" borderId="0" xfId="67" applyFont="1" applyBorder="1" applyAlignment="1" applyProtection="1">
      <alignment horizontal="center" vertical="center"/>
      <protection/>
    </xf>
    <xf numFmtId="4" fontId="4" fillId="0" borderId="0" xfId="58" applyNumberFormat="1" applyFont="1" applyFill="1" applyBorder="1" applyAlignment="1" applyProtection="1">
      <alignment horizontal="right" vertical="center"/>
      <protection/>
    </xf>
    <xf numFmtId="0" fontId="4" fillId="34" borderId="13" xfId="0" applyFont="1" applyFill="1" applyBorder="1" applyAlignment="1">
      <alignment vertical="top" wrapText="1"/>
    </xf>
    <xf numFmtId="4" fontId="4" fillId="34" borderId="13" xfId="0" applyNumberFormat="1" applyFont="1" applyFill="1" applyBorder="1" applyAlignment="1">
      <alignment horizontal="right" vertical="center"/>
    </xf>
    <xf numFmtId="4" fontId="5" fillId="0" borderId="0" xfId="0" applyNumberFormat="1" applyFont="1" applyFill="1" applyBorder="1" applyAlignment="1">
      <alignment vertical="center"/>
    </xf>
    <xf numFmtId="0" fontId="4" fillId="0" borderId="0" xfId="59" applyFont="1" applyFill="1" applyBorder="1" applyAlignment="1">
      <alignment horizontal="left" vertical="center" wrapText="1"/>
      <protection/>
    </xf>
    <xf numFmtId="49" fontId="70" fillId="0" borderId="0" xfId="67" applyNumberFormat="1" applyFont="1" applyFill="1" applyBorder="1" applyAlignment="1" applyProtection="1">
      <alignment vertical="top"/>
      <protection/>
    </xf>
    <xf numFmtId="0" fontId="5" fillId="34" borderId="0" xfId="67" applyFont="1" applyFill="1" applyBorder="1" applyAlignment="1" applyProtection="1">
      <alignment horizontal="right" vertical="center" wrapText="1"/>
      <protection/>
    </xf>
    <xf numFmtId="4" fontId="5" fillId="34" borderId="0" xfId="67" applyNumberFormat="1" applyFont="1" applyFill="1" applyBorder="1" applyAlignment="1" applyProtection="1">
      <alignment horizontal="right" vertical="center" wrapText="1"/>
      <protection/>
    </xf>
    <xf numFmtId="2" fontId="4" fillId="0" borderId="0" xfId="67" applyNumberFormat="1" applyFont="1" applyBorder="1" applyAlignment="1" applyProtection="1">
      <alignment vertical="top" wrapText="1"/>
      <protection/>
    </xf>
    <xf numFmtId="4" fontId="4" fillId="0" borderId="0" xfId="67" applyNumberFormat="1" applyFont="1" applyAlignment="1" applyProtection="1">
      <alignment horizontal="center" vertical="center"/>
      <protection/>
    </xf>
    <xf numFmtId="2" fontId="5" fillId="0" borderId="0" xfId="56" applyNumberFormat="1" applyFont="1" applyAlignment="1" applyProtection="1">
      <alignment horizontal="center" vertical="center" wrapText="1"/>
      <protection/>
    </xf>
    <xf numFmtId="49" fontId="5" fillId="0" borderId="0" xfId="55" applyNumberFormat="1" applyFont="1" applyAlignment="1">
      <alignment horizontal="center"/>
      <protection/>
    </xf>
    <xf numFmtId="49" fontId="5" fillId="0" borderId="0" xfId="55" applyNumberFormat="1" applyFont="1" applyAlignment="1">
      <alignment horizontal="justify"/>
      <protection/>
    </xf>
    <xf numFmtId="4" fontId="5" fillId="0" borderId="0" xfId="55" applyNumberFormat="1" applyFont="1" applyAlignment="1">
      <alignment horizontal="center"/>
      <protection/>
    </xf>
    <xf numFmtId="0" fontId="72" fillId="0" borderId="0" xfId="0" applyFont="1" applyBorder="1" applyAlignment="1">
      <alignment vertical="top" wrapText="1"/>
    </xf>
    <xf numFmtId="173" fontId="70" fillId="0" borderId="0" xfId="0" applyNumberFormat="1" applyFont="1" applyBorder="1" applyAlignment="1">
      <alignment horizontal="right"/>
    </xf>
    <xf numFmtId="4" fontId="8" fillId="0" borderId="0" xfId="77" applyNumberFormat="1" applyFont="1" applyFill="1" applyBorder="1" applyAlignment="1" applyProtection="1">
      <alignment horizontal="right"/>
      <protection/>
    </xf>
    <xf numFmtId="4" fontId="50" fillId="0" borderId="0" xfId="77" applyNumberFormat="1" applyFont="1" applyFill="1" applyBorder="1" applyAlignment="1" applyProtection="1">
      <alignment horizontal="right"/>
      <protection/>
    </xf>
    <xf numFmtId="0" fontId="5" fillId="0" borderId="0" xfId="67" applyFont="1" applyBorder="1" applyAlignment="1" applyProtection="1">
      <alignment horizontal="center" vertical="center"/>
      <protection/>
    </xf>
    <xf numFmtId="4" fontId="5" fillId="0" borderId="0" xfId="67" applyNumberFormat="1" applyFont="1" applyBorder="1" applyAlignment="1" applyProtection="1">
      <alignment horizontal="center" vertical="center"/>
      <protection/>
    </xf>
    <xf numFmtId="4" fontId="5" fillId="0" borderId="0" xfId="58" applyNumberFormat="1" applyFont="1" applyFill="1" applyBorder="1" applyAlignment="1" applyProtection="1">
      <alignment horizontal="right" vertical="center"/>
      <protection/>
    </xf>
    <xf numFmtId="0" fontId="5" fillId="0" borderId="0" xfId="67" applyFont="1" applyBorder="1" applyAlignment="1" applyProtection="1">
      <alignment vertical="top"/>
      <protection/>
    </xf>
    <xf numFmtId="0" fontId="4" fillId="0" borderId="0" xfId="0" applyFont="1" applyFill="1" applyAlignment="1">
      <alignment horizontal="righ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center"/>
    </xf>
    <xf numFmtId="173" fontId="5" fillId="0" borderId="0" xfId="0" applyNumberFormat="1" applyFont="1" applyFill="1" applyBorder="1" applyAlignment="1">
      <alignment horizontal="center"/>
    </xf>
    <xf numFmtId="4" fontId="5" fillId="0" borderId="0" xfId="0" applyNumberFormat="1" applyFont="1" applyFill="1" applyBorder="1" applyAlignment="1">
      <alignment horizontal="right"/>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70" fillId="0" borderId="0" xfId="58" applyFont="1" applyBorder="1" applyAlignment="1">
      <alignment horizontal="center" vertical="top"/>
      <protection/>
    </xf>
    <xf numFmtId="0" fontId="70" fillId="0" borderId="0" xfId="58" applyFont="1" applyBorder="1" applyAlignment="1">
      <alignment horizontal="right" vertical="top"/>
      <protection/>
    </xf>
    <xf numFmtId="4" fontId="70" fillId="0" borderId="0" xfId="58" applyNumberFormat="1" applyFont="1" applyBorder="1" applyAlignment="1">
      <alignment horizontal="right" vertical="top"/>
      <protection/>
    </xf>
    <xf numFmtId="0" fontId="0" fillId="0" borderId="0" xfId="55" applyFill="1">
      <alignment/>
      <protection/>
    </xf>
    <xf numFmtId="0" fontId="5" fillId="0" borderId="0" xfId="55" applyFont="1" applyFill="1">
      <alignment/>
      <protection/>
    </xf>
    <xf numFmtId="0" fontId="5" fillId="0" borderId="0" xfId="55" applyFont="1">
      <alignment/>
      <protection/>
    </xf>
    <xf numFmtId="0" fontId="70" fillId="0" borderId="0" xfId="55" applyFont="1">
      <alignment/>
      <protection/>
    </xf>
    <xf numFmtId="0" fontId="0" fillId="0" borderId="0" xfId="55">
      <alignment/>
      <protection/>
    </xf>
    <xf numFmtId="49" fontId="4" fillId="0" borderId="0" xfId="0" applyNumberFormat="1" applyFont="1" applyFill="1" applyBorder="1" applyAlignment="1">
      <alignment horizontal="left" vertical="top" wrapText="1"/>
    </xf>
    <xf numFmtId="49" fontId="50" fillId="0" borderId="0" xfId="0" applyNumberFormat="1" applyFont="1" applyFill="1" applyBorder="1" applyAlignment="1">
      <alignment horizontal="center" vertical="top" wrapText="1"/>
    </xf>
    <xf numFmtId="184" fontId="8"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49" fontId="5" fillId="0" borderId="0" xfId="57" applyNumberFormat="1" applyFont="1" applyFill="1" applyBorder="1" applyAlignment="1">
      <alignment horizontal="justify" wrapText="1"/>
      <protection/>
    </xf>
    <xf numFmtId="0" fontId="4" fillId="34" borderId="13" xfId="58" applyFont="1" applyFill="1" applyBorder="1" applyAlignment="1">
      <alignment horizontal="center"/>
      <protection/>
    </xf>
    <xf numFmtId="49" fontId="4" fillId="34" borderId="13" xfId="58" applyNumberFormat="1" applyFont="1" applyFill="1" applyBorder="1" applyAlignment="1">
      <alignment horizontal="center"/>
      <protection/>
    </xf>
    <xf numFmtId="4" fontId="4" fillId="34" borderId="13" xfId="58" applyNumberFormat="1" applyFont="1" applyFill="1" applyBorder="1" applyAlignment="1">
      <alignment horizontal="center"/>
      <protection/>
    </xf>
    <xf numFmtId="0" fontId="5" fillId="0" borderId="0" xfId="59" applyFont="1" applyBorder="1">
      <alignment/>
      <protection/>
    </xf>
    <xf numFmtId="0" fontId="4" fillId="0" borderId="0" xfId="59" applyFont="1" applyFill="1" applyBorder="1" applyAlignment="1" applyProtection="1">
      <alignment horizontal="center" vertical="center" wrapText="1"/>
      <protection/>
    </xf>
    <xf numFmtId="0" fontId="4" fillId="0" borderId="0" xfId="59" applyFont="1" applyFill="1" applyBorder="1" applyAlignment="1">
      <alignment horizontal="center" vertical="center" wrapText="1"/>
      <protection/>
    </xf>
    <xf numFmtId="4" fontId="4" fillId="0" borderId="0" xfId="59" applyNumberFormat="1" applyFont="1" applyFill="1" applyBorder="1" applyAlignment="1" applyProtection="1">
      <alignment horizontal="center" vertical="center"/>
      <protection/>
    </xf>
    <xf numFmtId="4" fontId="4" fillId="0" borderId="0" xfId="59" applyNumberFormat="1" applyFont="1" applyFill="1" applyBorder="1" applyAlignment="1" applyProtection="1">
      <alignment horizontal="center" vertical="center" wrapText="1"/>
      <protection/>
    </xf>
    <xf numFmtId="0" fontId="5" fillId="0" borderId="0" xfId="59" applyFont="1">
      <alignment/>
      <protection/>
    </xf>
    <xf numFmtId="49" fontId="4" fillId="35" borderId="13" xfId="59" applyNumberFormat="1" applyFont="1" applyFill="1" applyBorder="1" applyAlignment="1">
      <alignment horizontal="left" vertical="top"/>
      <protection/>
    </xf>
    <xf numFmtId="0" fontId="4" fillId="35" borderId="13" xfId="59" applyFont="1" applyFill="1" applyBorder="1" applyAlignment="1">
      <alignment horizontal="justify" vertical="center" wrapText="1"/>
      <protection/>
    </xf>
    <xf numFmtId="0" fontId="5" fillId="35" borderId="13" xfId="59" applyFont="1" applyFill="1" applyBorder="1" applyAlignment="1">
      <alignment horizontal="center"/>
      <protection/>
    </xf>
    <xf numFmtId="4" fontId="5" fillId="35" borderId="13" xfId="77" applyNumberFormat="1" applyFont="1" applyFill="1" applyBorder="1" applyAlignment="1" applyProtection="1">
      <alignment horizontal="center"/>
      <protection/>
    </xf>
    <xf numFmtId="4" fontId="5" fillId="34" borderId="13" xfId="59" applyNumberFormat="1" applyFont="1" applyFill="1" applyBorder="1" applyAlignment="1">
      <alignment horizontal="right"/>
      <protection/>
    </xf>
    <xf numFmtId="4" fontId="5" fillId="34" borderId="13" xfId="59" applyNumberFormat="1" applyFont="1" applyFill="1" applyBorder="1" applyAlignment="1">
      <alignment/>
      <protection/>
    </xf>
    <xf numFmtId="49" fontId="5" fillId="0" borderId="0" xfId="59" applyNumberFormat="1" applyFont="1" applyFill="1" applyBorder="1" applyAlignment="1">
      <alignment horizontal="center" vertical="top" wrapText="1"/>
      <protection/>
    </xf>
    <xf numFmtId="49" fontId="5" fillId="0" borderId="0" xfId="59" applyNumberFormat="1" applyFont="1" applyFill="1" applyBorder="1" applyAlignment="1">
      <alignment horizontal="justify" vertical="top" wrapText="1"/>
      <protection/>
    </xf>
    <xf numFmtId="4" fontId="5" fillId="0" borderId="0" xfId="77" applyNumberFormat="1" applyFont="1" applyFill="1" applyBorder="1" applyAlignment="1" applyProtection="1">
      <alignment horizontal="right"/>
      <protection/>
    </xf>
    <xf numFmtId="49" fontId="4" fillId="34" borderId="13" xfId="59" applyNumberFormat="1" applyFont="1" applyFill="1" applyBorder="1" applyAlignment="1">
      <alignment horizontal="left" vertical="top"/>
      <protection/>
    </xf>
    <xf numFmtId="0" fontId="4" fillId="34" borderId="13" xfId="59" applyFont="1" applyFill="1" applyBorder="1" applyAlignment="1">
      <alignment horizontal="justify" vertical="center" wrapText="1"/>
      <protection/>
    </xf>
    <xf numFmtId="0" fontId="5" fillId="34" borderId="13" xfId="59" applyFont="1" applyFill="1" applyBorder="1">
      <alignment/>
      <protection/>
    </xf>
    <xf numFmtId="49" fontId="4" fillId="0" borderId="0" xfId="59" applyNumberFormat="1" applyFont="1" applyFill="1" applyBorder="1" applyAlignment="1">
      <alignment horizontal="left" vertical="top" wrapText="1"/>
      <protection/>
    </xf>
    <xf numFmtId="49" fontId="4" fillId="0" borderId="0" xfId="59" applyNumberFormat="1" applyFont="1" applyFill="1" applyBorder="1" applyAlignment="1">
      <alignment horizontal="justify" vertical="top" wrapText="1"/>
      <protection/>
    </xf>
    <xf numFmtId="49" fontId="4" fillId="0" borderId="0" xfId="59" applyNumberFormat="1" applyFont="1" applyFill="1" applyBorder="1" applyAlignment="1">
      <alignment horizontal="center" vertical="top" wrapText="1"/>
      <protection/>
    </xf>
    <xf numFmtId="4" fontId="4" fillId="0" borderId="0" xfId="77" applyNumberFormat="1" applyFont="1" applyFill="1" applyBorder="1" applyAlignment="1" applyProtection="1">
      <alignment horizontal="right"/>
      <protection/>
    </xf>
    <xf numFmtId="49" fontId="5" fillId="0" borderId="0" xfId="59" applyNumberFormat="1" applyFont="1" applyFill="1" applyBorder="1" applyAlignment="1">
      <alignment horizontal="left" vertical="top" wrapText="1"/>
      <protection/>
    </xf>
    <xf numFmtId="184" fontId="5" fillId="0" borderId="0" xfId="59" applyNumberFormat="1" applyFont="1" applyFill="1" applyBorder="1" applyAlignment="1">
      <alignment horizontal="justify" vertical="top" wrapText="1"/>
      <protection/>
    </xf>
    <xf numFmtId="0" fontId="5" fillId="0" borderId="0" xfId="59" applyFont="1" applyFill="1" applyBorder="1" applyAlignment="1">
      <alignment horizontal="center"/>
      <protection/>
    </xf>
    <xf numFmtId="4" fontId="5" fillId="0" borderId="0" xfId="59" applyNumberFormat="1" applyFont="1" applyFill="1" applyAlignment="1">
      <alignment horizontal="right" vertical="top"/>
      <protection/>
    </xf>
    <xf numFmtId="4" fontId="5" fillId="0" borderId="0" xfId="59" applyNumberFormat="1" applyFont="1" applyFill="1" applyAlignment="1">
      <alignment horizontal="right"/>
      <protection/>
    </xf>
    <xf numFmtId="4" fontId="4" fillId="34" borderId="13" xfId="59" applyNumberFormat="1" applyFont="1" applyFill="1" applyBorder="1" applyAlignment="1">
      <alignment horizontal="right" vertical="top"/>
      <protection/>
    </xf>
    <xf numFmtId="4" fontId="4" fillId="0" borderId="0" xfId="59" applyNumberFormat="1" applyFont="1" applyFill="1" applyAlignment="1">
      <alignment horizontal="right"/>
      <protection/>
    </xf>
    <xf numFmtId="49" fontId="5" fillId="0" borderId="0" xfId="57" applyNumberFormat="1" applyFont="1" applyFill="1" applyBorder="1" applyAlignment="1">
      <alignment horizontal="justify"/>
      <protection/>
    </xf>
    <xf numFmtId="4" fontId="5" fillId="0" borderId="0" xfId="57" applyNumberFormat="1" applyFont="1" applyFill="1" applyBorder="1" applyAlignment="1">
      <alignment horizontal="center" wrapText="1"/>
      <protection/>
    </xf>
    <xf numFmtId="173" fontId="5" fillId="0" borderId="0" xfId="59" applyNumberFormat="1" applyFont="1" applyFill="1" applyBorder="1" applyAlignment="1">
      <alignment horizontal="right"/>
      <protection/>
    </xf>
    <xf numFmtId="0" fontId="4" fillId="0" borderId="0" xfId="59" applyFont="1" applyFill="1" applyAlignment="1">
      <alignment horizontal="right" vertical="top"/>
      <protection/>
    </xf>
    <xf numFmtId="0" fontId="4" fillId="34" borderId="13" xfId="59" applyFont="1" applyFill="1" applyBorder="1" applyAlignment="1">
      <alignment horizontal="justify" vertical="top"/>
      <protection/>
    </xf>
    <xf numFmtId="0" fontId="5" fillId="34" borderId="13" xfId="59" applyFont="1" applyFill="1" applyBorder="1" applyAlignment="1">
      <alignment horizontal="center"/>
      <protection/>
    </xf>
    <xf numFmtId="4" fontId="5" fillId="34" borderId="13" xfId="77" applyNumberFormat="1" applyFont="1" applyFill="1" applyBorder="1" applyAlignment="1" applyProtection="1">
      <alignment horizontal="center"/>
      <protection/>
    </xf>
    <xf numFmtId="4" fontId="4" fillId="34" borderId="13" xfId="59" applyNumberFormat="1" applyFont="1" applyFill="1" applyBorder="1" applyAlignment="1" applyProtection="1">
      <alignment horizontal="right"/>
      <protection/>
    </xf>
    <xf numFmtId="4" fontId="5" fillId="0" borderId="0" xfId="59" applyNumberFormat="1" applyFont="1" applyAlignment="1">
      <alignment horizontal="center"/>
      <protection/>
    </xf>
    <xf numFmtId="0" fontId="50" fillId="0" borderId="0" xfId="59" applyFont="1" applyFill="1" applyBorder="1" applyAlignment="1">
      <alignment horizontal="center" vertical="center" wrapText="1"/>
      <protection/>
    </xf>
    <xf numFmtId="49" fontId="4" fillId="34" borderId="0" xfId="57" applyNumberFormat="1" applyFont="1" applyFill="1" applyBorder="1" applyAlignment="1">
      <alignment wrapText="1"/>
      <protection/>
    </xf>
    <xf numFmtId="184" fontId="5" fillId="0" borderId="0" xfId="59" applyNumberFormat="1" applyFont="1" applyBorder="1" applyAlignment="1">
      <alignment horizontal="justify" vertical="top" wrapText="1"/>
      <protection/>
    </xf>
    <xf numFmtId="184" fontId="5" fillId="0" borderId="0" xfId="59" applyNumberFormat="1" applyFont="1" applyBorder="1" applyAlignment="1">
      <alignment horizontal="justify" vertical="top"/>
      <protection/>
    </xf>
    <xf numFmtId="49" fontId="5" fillId="0" borderId="0" xfId="59" applyNumberFormat="1" applyFont="1" applyBorder="1" applyAlignment="1">
      <alignment horizontal="center" vertical="top" wrapText="1"/>
      <protection/>
    </xf>
    <xf numFmtId="0" fontId="4" fillId="0" borderId="0" xfId="0" applyFont="1" applyBorder="1" applyAlignment="1">
      <alignment horizontal="justify" vertical="top"/>
    </xf>
    <xf numFmtId="0" fontId="4" fillId="34" borderId="13" xfId="0" applyFont="1" applyFill="1" applyBorder="1" applyAlignment="1">
      <alignment/>
    </xf>
    <xf numFmtId="0" fontId="4" fillId="34" borderId="13" xfId="0" applyFont="1" applyFill="1" applyBorder="1" applyAlignment="1">
      <alignment horizontal="center"/>
    </xf>
    <xf numFmtId="4" fontId="4" fillId="34" borderId="13" xfId="0" applyNumberFormat="1" applyFont="1" applyFill="1" applyBorder="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horizontal="center"/>
    </xf>
    <xf numFmtId="0" fontId="4" fillId="34" borderId="0" xfId="0" applyFont="1" applyFill="1" applyBorder="1" applyAlignment="1">
      <alignment vertical="top" wrapText="1"/>
    </xf>
    <xf numFmtId="0" fontId="4" fillId="34" borderId="0" xfId="0" applyFont="1" applyFill="1" applyBorder="1" applyAlignment="1">
      <alignment wrapText="1"/>
    </xf>
    <xf numFmtId="0" fontId="4" fillId="34" borderId="0" xfId="0" applyFont="1" applyFill="1" applyBorder="1" applyAlignment="1">
      <alignment horizontal="center" wrapText="1"/>
    </xf>
    <xf numFmtId="49" fontId="4" fillId="34" borderId="0" xfId="57" applyNumberFormat="1" applyFont="1" applyFill="1" applyAlignment="1">
      <alignment horizontal="justify" wrapText="1"/>
      <protection/>
    </xf>
    <xf numFmtId="4" fontId="5" fillId="34" borderId="0" xfId="57" applyNumberFormat="1" applyFont="1" applyFill="1" applyAlignment="1">
      <alignment horizontal="center" wrapText="1"/>
      <protection/>
    </xf>
    <xf numFmtId="49" fontId="5" fillId="34" borderId="0" xfId="57" applyNumberFormat="1" applyFont="1" applyFill="1" applyAlignment="1">
      <alignment horizontal="center" wrapText="1"/>
      <protection/>
    </xf>
    <xf numFmtId="49" fontId="5" fillId="0" borderId="0" xfId="57" applyNumberFormat="1" applyFont="1" applyBorder="1" applyAlignment="1">
      <alignment horizontal="center"/>
      <protection/>
    </xf>
    <xf numFmtId="49" fontId="5" fillId="0" borderId="0" xfId="57" applyNumberFormat="1" applyFont="1" applyBorder="1" applyAlignment="1">
      <alignment horizontal="justify"/>
      <protection/>
    </xf>
    <xf numFmtId="4" fontId="5" fillId="0" borderId="0" xfId="57" applyNumberFormat="1" applyFont="1" applyBorder="1" applyAlignment="1">
      <alignment horizontal="center"/>
      <protection/>
    </xf>
    <xf numFmtId="49" fontId="4" fillId="0" borderId="0" xfId="57" applyNumberFormat="1" applyFont="1" applyBorder="1" applyAlignment="1">
      <alignment horizontal="left"/>
      <protection/>
    </xf>
    <xf numFmtId="49" fontId="4" fillId="0" borderId="0" xfId="57" applyNumberFormat="1" applyFont="1" applyBorder="1" applyAlignment="1">
      <alignment horizontal="justify"/>
      <protection/>
    </xf>
    <xf numFmtId="4" fontId="4" fillId="0" borderId="0" xfId="57" applyNumberFormat="1" applyFont="1" applyBorder="1" applyAlignment="1">
      <alignment horizontal="center"/>
      <protection/>
    </xf>
    <xf numFmtId="49" fontId="4" fillId="0" borderId="0" xfId="57" applyNumberFormat="1" applyFont="1" applyBorder="1" applyAlignment="1">
      <alignment horizontal="center"/>
      <protection/>
    </xf>
    <xf numFmtId="49" fontId="70" fillId="0" borderId="0" xfId="57" applyNumberFormat="1" applyFont="1" applyBorder="1" applyAlignment="1">
      <alignment horizontal="center"/>
      <protection/>
    </xf>
    <xf numFmtId="49" fontId="5" fillId="0" borderId="0" xfId="57" applyNumberFormat="1" applyFont="1" applyBorder="1" applyAlignment="1">
      <alignment horizontal="justify" wrapText="1"/>
      <protection/>
    </xf>
    <xf numFmtId="173" fontId="5" fillId="0" borderId="0" xfId="0" applyNumberFormat="1" applyFont="1" applyBorder="1" applyAlignment="1">
      <alignment horizontal="center"/>
    </xf>
    <xf numFmtId="2" fontId="70" fillId="0" borderId="0" xfId="57" applyNumberFormat="1" applyFont="1" applyBorder="1" applyAlignment="1">
      <alignment horizontal="center" wrapText="1"/>
      <protection/>
    </xf>
    <xf numFmtId="0" fontId="4" fillId="34" borderId="12" xfId="0" applyFont="1" applyFill="1" applyBorder="1" applyAlignment="1">
      <alignment vertical="top" wrapText="1"/>
    </xf>
    <xf numFmtId="49" fontId="4" fillId="34" borderId="12" xfId="57" applyNumberFormat="1" applyFont="1" applyFill="1" applyBorder="1" applyAlignment="1">
      <alignment horizontal="justify" wrapText="1"/>
      <protection/>
    </xf>
    <xf numFmtId="4" fontId="5" fillId="34" borderId="12" xfId="57" applyNumberFormat="1" applyFont="1" applyFill="1" applyBorder="1" applyAlignment="1">
      <alignment horizontal="center" wrapText="1"/>
      <protection/>
    </xf>
    <xf numFmtId="2" fontId="70" fillId="34" borderId="12" xfId="57" applyNumberFormat="1" applyFont="1" applyFill="1" applyBorder="1" applyAlignment="1">
      <alignment horizontal="center" wrapText="1"/>
      <protection/>
    </xf>
    <xf numFmtId="4" fontId="4" fillId="34" borderId="12" xfId="0" applyNumberFormat="1" applyFont="1" applyFill="1" applyBorder="1" applyAlignment="1">
      <alignment horizontal="right" vertical="center"/>
    </xf>
    <xf numFmtId="0" fontId="5" fillId="0" borderId="0" xfId="0" applyFont="1" applyBorder="1" applyAlignment="1">
      <alignment horizontal="left" vertical="top" wrapText="1"/>
    </xf>
    <xf numFmtId="4" fontId="5" fillId="0" borderId="0" xfId="0" applyNumberFormat="1" applyFont="1" applyBorder="1" applyAlignment="1">
      <alignment vertical="center"/>
    </xf>
    <xf numFmtId="0" fontId="5" fillId="34" borderId="0" xfId="0" applyFont="1" applyFill="1" applyBorder="1" applyAlignment="1">
      <alignment horizontal="center"/>
    </xf>
    <xf numFmtId="173" fontId="70" fillId="34" borderId="0" xfId="0" applyNumberFormat="1" applyFont="1" applyFill="1" applyBorder="1" applyAlignment="1">
      <alignment horizontal="center"/>
    </xf>
    <xf numFmtId="4" fontId="5" fillId="34" borderId="0" xfId="0" applyNumberFormat="1" applyFont="1" applyFill="1" applyBorder="1" applyAlignment="1">
      <alignment vertical="center"/>
    </xf>
    <xf numFmtId="4" fontId="5" fillId="34" borderId="0" xfId="0" applyNumberFormat="1" applyFont="1" applyFill="1" applyBorder="1" applyAlignment="1">
      <alignment horizontal="right"/>
    </xf>
    <xf numFmtId="49" fontId="4" fillId="0" borderId="0" xfId="57" applyNumberFormat="1" applyFont="1" applyBorder="1" applyAlignment="1">
      <alignment horizontal="center" wrapText="1"/>
      <protection/>
    </xf>
    <xf numFmtId="49" fontId="72" fillId="0" borderId="0" xfId="57" applyNumberFormat="1" applyFont="1" applyBorder="1" applyAlignment="1">
      <alignment horizontal="center"/>
      <protection/>
    </xf>
    <xf numFmtId="49" fontId="5" fillId="0" borderId="0" xfId="0" applyNumberFormat="1" applyFont="1" applyBorder="1" applyAlignment="1">
      <alignment horizontal="left" vertical="top" wrapText="1"/>
    </xf>
    <xf numFmtId="49" fontId="5" fillId="0" borderId="0" xfId="57" applyNumberFormat="1" applyFont="1" applyBorder="1" applyAlignment="1">
      <alignment horizontal="justify" vertical="top" wrapText="1"/>
      <protection/>
    </xf>
    <xf numFmtId="4" fontId="5" fillId="0" borderId="0" xfId="77" applyNumberFormat="1" applyFont="1" applyFill="1" applyBorder="1" applyAlignment="1" applyProtection="1">
      <alignment horizontal="center"/>
      <protection/>
    </xf>
    <xf numFmtId="4" fontId="5" fillId="0" borderId="0" xfId="0" applyNumberFormat="1" applyFont="1" applyAlignment="1">
      <alignment horizontal="right" vertical="top"/>
    </xf>
    <xf numFmtId="0" fontId="4" fillId="0" borderId="0" xfId="0" applyFont="1" applyFill="1" applyAlignment="1">
      <alignment horizontal="right" vertical="top"/>
    </xf>
    <xf numFmtId="0" fontId="4" fillId="0" borderId="0" xfId="0" applyFont="1" applyFill="1" applyAlignment="1">
      <alignment/>
    </xf>
    <xf numFmtId="0" fontId="72" fillId="0" borderId="0" xfId="0" applyFont="1" applyFill="1" applyAlignment="1">
      <alignment/>
    </xf>
    <xf numFmtId="49" fontId="5" fillId="0" borderId="0" xfId="0" applyNumberFormat="1" applyFont="1" applyFill="1" applyBorder="1" applyAlignment="1">
      <alignment horizontal="left" vertical="top" wrapText="1"/>
    </xf>
    <xf numFmtId="0" fontId="5" fillId="0" borderId="0" xfId="0" applyFont="1" applyFill="1" applyAlignment="1">
      <alignment horizontal="justify"/>
    </xf>
    <xf numFmtId="0" fontId="5" fillId="0" borderId="0" xfId="0" applyFont="1" applyFill="1" applyAlignment="1">
      <alignment/>
    </xf>
    <xf numFmtId="0" fontId="70"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horizontal="center"/>
    </xf>
    <xf numFmtId="4" fontId="70" fillId="0" borderId="0" xfId="77" applyNumberFormat="1" applyFont="1" applyFill="1" applyBorder="1" applyAlignment="1" applyProtection="1">
      <alignment horizontal="right"/>
      <protection/>
    </xf>
    <xf numFmtId="4" fontId="5" fillId="0" borderId="0" xfId="0" applyNumberFormat="1" applyFont="1" applyFill="1" applyAlignment="1">
      <alignment horizontal="right"/>
    </xf>
    <xf numFmtId="0" fontId="4" fillId="0" borderId="0" xfId="0" applyFont="1" applyAlignment="1">
      <alignment horizontal="justify"/>
    </xf>
    <xf numFmtId="0" fontId="4" fillId="0" borderId="0" xfId="0" applyFont="1" applyAlignment="1">
      <alignment/>
    </xf>
    <xf numFmtId="0" fontId="5" fillId="0" borderId="0" xfId="0" applyFont="1" applyAlignment="1">
      <alignment horizontal="justify"/>
    </xf>
    <xf numFmtId="0" fontId="5" fillId="0" borderId="0" xfId="0" applyFont="1" applyAlignment="1">
      <alignment horizontal="center"/>
    </xf>
    <xf numFmtId="4" fontId="5" fillId="0" borderId="0" xfId="0" applyNumberFormat="1" applyFont="1" applyAlignment="1">
      <alignment horizontal="right"/>
    </xf>
    <xf numFmtId="0" fontId="4" fillId="0" borderId="0" xfId="0" applyFont="1" applyAlignment="1">
      <alignment horizontal="justify" vertical="top"/>
    </xf>
    <xf numFmtId="189"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left" vertical="center"/>
    </xf>
    <xf numFmtId="0" fontId="70" fillId="0" borderId="0" xfId="0" applyFont="1" applyAlignment="1">
      <alignment/>
    </xf>
    <xf numFmtId="0" fontId="5" fillId="0" borderId="0" xfId="0" applyFont="1" applyBorder="1" applyAlignment="1">
      <alignment horizontal="justify"/>
    </xf>
    <xf numFmtId="0" fontId="5" fillId="34" borderId="12" xfId="0" applyFont="1" applyFill="1" applyBorder="1" applyAlignment="1">
      <alignment horizontal="center"/>
    </xf>
    <xf numFmtId="173" fontId="70" fillId="34" borderId="12" xfId="0" applyNumberFormat="1" applyFont="1" applyFill="1" applyBorder="1" applyAlignment="1">
      <alignment horizontal="center"/>
    </xf>
    <xf numFmtId="49" fontId="4" fillId="0" borderId="0" xfId="57" applyNumberFormat="1" applyFont="1" applyAlignment="1">
      <alignment horizontal="justify" wrapText="1"/>
      <protection/>
    </xf>
    <xf numFmtId="189" fontId="4" fillId="0" borderId="0" xfId="0" applyNumberFormat="1" applyFont="1" applyFill="1" applyBorder="1" applyAlignment="1">
      <alignment horizontal="left" vertical="top" shrinkToFit="1"/>
    </xf>
    <xf numFmtId="49" fontId="4" fillId="0" borderId="0" xfId="57" applyNumberFormat="1" applyFont="1" applyAlignment="1">
      <alignment horizontal="justify" vertical="top" wrapText="1"/>
      <protection/>
    </xf>
    <xf numFmtId="49" fontId="5" fillId="0" borderId="0" xfId="0" applyNumberFormat="1" applyFont="1" applyFill="1" applyBorder="1" applyAlignment="1">
      <alignment horizontal="center" vertical="top" shrinkToFit="1"/>
    </xf>
    <xf numFmtId="0" fontId="5" fillId="0" borderId="0" xfId="0" applyFont="1" applyBorder="1" applyAlignment="1">
      <alignment vertical="top"/>
    </xf>
    <xf numFmtId="49" fontId="5" fillId="0" borderId="0" xfId="57" applyNumberFormat="1" applyFont="1" applyAlignment="1">
      <alignment horizontal="justify" wrapText="1"/>
      <protection/>
    </xf>
    <xf numFmtId="49" fontId="4" fillId="34" borderId="12" xfId="57" applyNumberFormat="1" applyFont="1" applyFill="1" applyBorder="1" applyAlignment="1">
      <alignment horizontal="justify"/>
      <protection/>
    </xf>
    <xf numFmtId="4" fontId="5" fillId="34" borderId="12" xfId="57" applyNumberFormat="1" applyFont="1" applyFill="1" applyBorder="1" applyAlignment="1">
      <alignment horizontal="center"/>
      <protection/>
    </xf>
    <xf numFmtId="0" fontId="4" fillId="34" borderId="13" xfId="0" applyFont="1" applyFill="1" applyBorder="1" applyAlignment="1">
      <alignment vertical="top" wrapText="1"/>
    </xf>
    <xf numFmtId="0" fontId="4" fillId="34" borderId="13" xfId="0" applyFont="1" applyFill="1" applyBorder="1" applyAlignment="1">
      <alignment wrapText="1"/>
    </xf>
    <xf numFmtId="0" fontId="72" fillId="34" borderId="13" xfId="0" applyFont="1" applyFill="1" applyBorder="1" applyAlignment="1">
      <alignment wrapText="1"/>
    </xf>
    <xf numFmtId="4" fontId="4" fillId="34" borderId="13" xfId="0" applyNumberFormat="1" applyFont="1" applyFill="1" applyBorder="1" applyAlignment="1">
      <alignment horizontal="right"/>
    </xf>
    <xf numFmtId="49" fontId="4" fillId="0" borderId="0" xfId="67" applyNumberFormat="1" applyFont="1" applyFill="1" applyBorder="1" applyAlignment="1" applyProtection="1">
      <alignment vertical="top"/>
      <protection/>
    </xf>
    <xf numFmtId="0" fontId="4" fillId="0" borderId="0" xfId="59" applyFont="1" applyFill="1" applyBorder="1" applyAlignment="1" applyProtection="1">
      <alignment horizontal="center" vertical="center" wrapText="1"/>
      <protection/>
    </xf>
    <xf numFmtId="0" fontId="23" fillId="0" borderId="0" xfId="59" applyFont="1" applyFill="1" applyBorder="1" applyAlignment="1">
      <alignment horizontal="center" vertical="center" wrapText="1"/>
      <protection/>
    </xf>
    <xf numFmtId="4" fontId="3" fillId="0" borderId="0" xfId="60" applyNumberFormat="1">
      <alignment/>
      <protection/>
    </xf>
    <xf numFmtId="49" fontId="4" fillId="0" borderId="0" xfId="58" applyNumberFormat="1" applyFont="1" applyFill="1" applyBorder="1" applyAlignment="1">
      <alignment horizontal="center" vertical="top"/>
      <protection/>
    </xf>
    <xf numFmtId="0" fontId="24" fillId="0" borderId="0" xfId="59" applyFont="1" applyFill="1" applyBorder="1" applyAlignment="1">
      <alignment horizontal="center" vertical="center" wrapText="1"/>
      <protection/>
    </xf>
    <xf numFmtId="0" fontId="4" fillId="0" borderId="0" xfId="60" applyFont="1" applyFill="1" applyBorder="1" applyAlignment="1" applyProtection="1">
      <alignment horizontal="center" vertical="center" wrapText="1"/>
      <protection/>
    </xf>
    <xf numFmtId="49" fontId="4" fillId="0" borderId="0" xfId="60" applyNumberFormat="1" applyFont="1" applyFill="1" applyBorder="1" applyAlignment="1">
      <alignment horizontal="center" vertical="center" wrapText="1"/>
      <protection/>
    </xf>
    <xf numFmtId="4" fontId="4" fillId="0" borderId="0" xfId="60" applyNumberFormat="1" applyFont="1" applyFill="1" applyBorder="1" applyAlignment="1" applyProtection="1">
      <alignment horizontal="right" vertical="center"/>
      <protection/>
    </xf>
    <xf numFmtId="4" fontId="4" fillId="0" borderId="0" xfId="60" applyNumberFormat="1" applyFont="1" applyFill="1" applyBorder="1" applyAlignment="1" applyProtection="1">
      <alignment horizontal="right" vertical="center" wrapText="1"/>
      <protection/>
    </xf>
    <xf numFmtId="49" fontId="4" fillId="35" borderId="0" xfId="60" applyNumberFormat="1" applyFont="1" applyFill="1" applyBorder="1" applyAlignment="1">
      <alignment horizontal="left" vertical="top"/>
      <protection/>
    </xf>
    <xf numFmtId="49" fontId="4" fillId="0" borderId="0" xfId="60" applyNumberFormat="1" applyFont="1" applyFill="1" applyBorder="1" applyAlignment="1">
      <alignment horizontal="left" vertical="top"/>
      <protection/>
    </xf>
    <xf numFmtId="49" fontId="4" fillId="0" borderId="0" xfId="60" applyNumberFormat="1" applyFont="1" applyFill="1" applyBorder="1" applyAlignment="1">
      <alignment horizontal="justify" vertical="center" wrapText="1"/>
      <protection/>
    </xf>
    <xf numFmtId="49" fontId="5" fillId="0" borderId="0" xfId="60" applyNumberFormat="1" applyFont="1" applyFill="1" applyBorder="1" applyAlignment="1">
      <alignment horizontal="justify" vertical="center" wrapText="1"/>
      <protection/>
    </xf>
    <xf numFmtId="49" fontId="4" fillId="0" borderId="0" xfId="60" applyNumberFormat="1" applyFont="1" applyFill="1" applyBorder="1" applyAlignment="1">
      <alignment horizontal="right" vertical="center"/>
      <protection/>
    </xf>
    <xf numFmtId="0" fontId="5" fillId="0" borderId="0" xfId="60" applyFont="1" applyFill="1" applyBorder="1" applyAlignment="1">
      <alignment horizontal="center"/>
      <protection/>
    </xf>
    <xf numFmtId="4" fontId="5" fillId="0" borderId="0" xfId="60" applyNumberFormat="1" applyFont="1" applyFill="1" applyBorder="1" applyAlignment="1">
      <alignment horizontal="right"/>
      <protection/>
    </xf>
    <xf numFmtId="49" fontId="4" fillId="0" borderId="0" xfId="60" applyNumberFormat="1" applyFont="1" applyFill="1" applyBorder="1" applyAlignment="1">
      <alignment horizontal="left" vertical="top" wrapText="1"/>
      <protection/>
    </xf>
    <xf numFmtId="49" fontId="4" fillId="0" borderId="0" xfId="60" applyNumberFormat="1" applyFont="1" applyFill="1" applyBorder="1" applyAlignment="1">
      <alignment horizontal="justify" vertical="top" wrapText="1"/>
      <protection/>
    </xf>
    <xf numFmtId="0" fontId="4" fillId="0" borderId="0" xfId="60" applyFont="1" applyFill="1" applyBorder="1" applyAlignment="1">
      <alignment horizontal="center"/>
      <protection/>
    </xf>
    <xf numFmtId="4" fontId="4" fillId="0" borderId="0" xfId="77" applyNumberFormat="1" applyFont="1" applyFill="1" applyBorder="1" applyAlignment="1" applyProtection="1">
      <alignment horizontal="right"/>
      <protection/>
    </xf>
    <xf numFmtId="4" fontId="4" fillId="0" borderId="0" xfId="60" applyNumberFormat="1" applyFont="1" applyFill="1" applyAlignment="1">
      <alignment horizontal="right" vertical="top"/>
      <protection/>
    </xf>
    <xf numFmtId="49" fontId="5" fillId="0" borderId="0" xfId="60" applyNumberFormat="1" applyFont="1" applyFill="1" applyBorder="1" applyAlignment="1">
      <alignment horizontal="center" vertical="top" wrapText="1"/>
      <protection/>
    </xf>
    <xf numFmtId="49" fontId="5" fillId="0" borderId="0" xfId="60" applyNumberFormat="1" applyFont="1" applyFill="1" applyBorder="1" applyAlignment="1">
      <alignment horizontal="justify" vertical="top" wrapText="1"/>
      <protection/>
    </xf>
    <xf numFmtId="4" fontId="5" fillId="0" borderId="0" xfId="60" applyNumberFormat="1" applyFont="1" applyFill="1" applyAlignment="1">
      <alignment horizontal="right" vertical="top"/>
      <protection/>
    </xf>
    <xf numFmtId="49" fontId="5" fillId="0" borderId="0" xfId="60" applyNumberFormat="1" applyFont="1" applyFill="1" applyBorder="1" applyAlignment="1">
      <alignment horizontal="right" vertical="top" wrapText="1"/>
      <protection/>
    </xf>
    <xf numFmtId="184" fontId="5" fillId="0" borderId="0" xfId="60" applyNumberFormat="1" applyFont="1" applyBorder="1" applyAlignment="1">
      <alignment horizontal="justify" vertical="top" wrapText="1"/>
      <protection/>
    </xf>
    <xf numFmtId="4" fontId="5" fillId="0" borderId="0" xfId="63" applyNumberFormat="1" applyFont="1" applyFill="1" applyBorder="1" applyAlignment="1" applyProtection="1">
      <alignment horizontal="right"/>
      <protection/>
    </xf>
    <xf numFmtId="4" fontId="5" fillId="0" borderId="0" xfId="60" applyNumberFormat="1" applyFont="1" applyFill="1" applyAlignment="1">
      <alignment horizontal="right"/>
      <protection/>
    </xf>
    <xf numFmtId="49" fontId="4" fillId="0" borderId="0" xfId="60" applyNumberFormat="1" applyFont="1" applyFill="1" applyBorder="1" applyAlignment="1">
      <alignment horizontal="justify" vertical="top"/>
      <protection/>
    </xf>
    <xf numFmtId="0" fontId="4" fillId="0" borderId="0" xfId="60" applyFont="1" applyFill="1" applyBorder="1" applyAlignment="1">
      <alignment/>
      <protection/>
    </xf>
    <xf numFmtId="49" fontId="5" fillId="0" borderId="0" xfId="60" applyNumberFormat="1" applyFont="1" applyFill="1" applyBorder="1" applyAlignment="1">
      <alignment horizontal="justify" vertical="top"/>
      <protection/>
    </xf>
    <xf numFmtId="0" fontId="5" fillId="0" borderId="0" xfId="60" applyFont="1" applyFill="1" applyBorder="1" applyAlignment="1">
      <alignment/>
      <protection/>
    </xf>
    <xf numFmtId="49" fontId="5" fillId="0" borderId="0" xfId="60" applyNumberFormat="1" applyFont="1" applyFill="1" applyAlignment="1">
      <alignment horizontal="justify" vertical="top" wrapText="1"/>
      <protection/>
    </xf>
    <xf numFmtId="4" fontId="5" fillId="0" borderId="0" xfId="77" applyNumberFormat="1" applyFont="1" applyFill="1" applyBorder="1" applyAlignment="1" applyProtection="1">
      <alignment horizontal="center"/>
      <protection/>
    </xf>
    <xf numFmtId="4" fontId="4" fillId="0" borderId="0" xfId="77" applyNumberFormat="1" applyFont="1" applyFill="1" applyBorder="1" applyAlignment="1" applyProtection="1">
      <alignment horizontal="center"/>
      <protection/>
    </xf>
    <xf numFmtId="4" fontId="4" fillId="0" borderId="0" xfId="60" applyNumberFormat="1" applyFont="1" applyFill="1" applyAlignment="1">
      <alignment horizontal="right"/>
      <protection/>
    </xf>
    <xf numFmtId="0" fontId="5" fillId="0" borderId="0" xfId="60" applyFont="1" applyAlignment="1">
      <alignment horizontal="justify" vertical="center" wrapText="1"/>
      <protection/>
    </xf>
    <xf numFmtId="0" fontId="5" fillId="0" borderId="0" xfId="60" applyFont="1" applyAlignment="1">
      <alignment vertical="center" wrapText="1"/>
      <protection/>
    </xf>
    <xf numFmtId="0" fontId="4" fillId="0" borderId="0" xfId="60" applyFont="1" applyAlignment="1">
      <alignment horizontal="justify" vertical="center"/>
      <protection/>
    </xf>
    <xf numFmtId="0" fontId="4" fillId="0" borderId="0" xfId="60" applyFont="1" applyAlignment="1">
      <alignment vertical="center" wrapText="1"/>
      <protection/>
    </xf>
    <xf numFmtId="0" fontId="5" fillId="0" borderId="0" xfId="60" applyFont="1" applyAlignment="1">
      <alignment horizontal="justify" vertical="center"/>
      <protection/>
    </xf>
    <xf numFmtId="0" fontId="4" fillId="0" borderId="0" xfId="60" applyFont="1" applyAlignment="1">
      <alignment horizontal="justify" vertical="center" wrapText="1"/>
      <protection/>
    </xf>
    <xf numFmtId="4" fontId="4" fillId="0" borderId="0" xfId="63" applyNumberFormat="1" applyFont="1" applyFill="1" applyBorder="1" applyAlignment="1" applyProtection="1">
      <alignment horizontal="right"/>
      <protection/>
    </xf>
    <xf numFmtId="0" fontId="5" fillId="0" borderId="0" xfId="60" applyFont="1" applyAlignment="1">
      <alignment horizontal="center" vertical="center"/>
      <protection/>
    </xf>
    <xf numFmtId="0" fontId="5" fillId="0" borderId="0" xfId="60" applyFont="1" applyAlignment="1">
      <alignment horizontal="center"/>
      <protection/>
    </xf>
    <xf numFmtId="49" fontId="4" fillId="34" borderId="13" xfId="60" applyNumberFormat="1" applyFont="1" applyFill="1" applyBorder="1" applyAlignment="1">
      <alignment horizontal="left" vertical="center"/>
      <protection/>
    </xf>
    <xf numFmtId="49" fontId="4" fillId="34" borderId="13" xfId="60" applyNumberFormat="1" applyFont="1" applyFill="1" applyBorder="1" applyAlignment="1">
      <alignment horizontal="justify" vertical="top"/>
      <protection/>
    </xf>
    <xf numFmtId="0" fontId="5" fillId="34" borderId="13" xfId="60" applyFont="1" applyFill="1" applyBorder="1" applyAlignment="1">
      <alignment horizontal="center"/>
      <protection/>
    </xf>
    <xf numFmtId="4" fontId="5" fillId="34" borderId="13" xfId="77" applyNumberFormat="1" applyFont="1" applyFill="1" applyBorder="1" applyAlignment="1" applyProtection="1">
      <alignment horizontal="right"/>
      <protection/>
    </xf>
    <xf numFmtId="4" fontId="4" fillId="34" borderId="13" xfId="60" applyNumberFormat="1" applyFont="1" applyFill="1" applyBorder="1" applyAlignment="1">
      <alignment horizontal="right" vertical="top"/>
      <protection/>
    </xf>
    <xf numFmtId="0" fontId="3" fillId="0" borderId="0" xfId="60">
      <alignment/>
      <protection/>
    </xf>
    <xf numFmtId="49" fontId="3" fillId="0" borderId="0" xfId="60" applyNumberFormat="1">
      <alignment/>
      <protection/>
    </xf>
    <xf numFmtId="4" fontId="3" fillId="0" borderId="0" xfId="60" applyNumberFormat="1" applyFont="1" applyAlignment="1">
      <alignment horizontal="right"/>
      <protection/>
    </xf>
    <xf numFmtId="0" fontId="3" fillId="0" borderId="0" xfId="60" applyAlignment="1">
      <alignment horizontal="right"/>
      <protection/>
    </xf>
    <xf numFmtId="49" fontId="4" fillId="0" borderId="0" xfId="54" applyNumberFormat="1" applyFont="1" applyAlignment="1">
      <alignment horizontal="right"/>
      <protection/>
    </xf>
    <xf numFmtId="2" fontId="5" fillId="0" borderId="0" xfId="56" applyNumberFormat="1" applyFont="1" applyAlignment="1" applyProtection="1">
      <alignment vertical="top" wrapText="1"/>
      <protection/>
    </xf>
    <xf numFmtId="49" fontId="5" fillId="0" borderId="0" xfId="67" applyNumberFormat="1" applyFont="1" applyFill="1" applyBorder="1" applyAlignment="1" applyProtection="1">
      <alignment vertical="top" wrapText="1"/>
      <protection/>
    </xf>
    <xf numFmtId="0" fontId="4" fillId="0" borderId="0" xfId="0" applyFont="1" applyFill="1" applyBorder="1" applyAlignment="1">
      <alignment vertical="top" wrapText="1"/>
    </xf>
    <xf numFmtId="49" fontId="4" fillId="0" borderId="0" xfId="57" applyNumberFormat="1" applyFont="1" applyFill="1" applyBorder="1" applyAlignment="1">
      <alignment horizontal="justify"/>
      <protection/>
    </xf>
    <xf numFmtId="4" fontId="5" fillId="0" borderId="0" xfId="57" applyNumberFormat="1" applyFont="1" applyFill="1" applyBorder="1" applyAlignment="1">
      <alignment horizontal="center"/>
      <protection/>
    </xf>
    <xf numFmtId="2" fontId="70" fillId="0" borderId="0" xfId="57" applyNumberFormat="1" applyFont="1" applyFill="1" applyBorder="1" applyAlignment="1">
      <alignment horizontal="center" wrapText="1"/>
      <protection/>
    </xf>
    <xf numFmtId="4" fontId="4" fillId="0" borderId="0" xfId="0" applyNumberFormat="1" applyFont="1" applyFill="1" applyBorder="1" applyAlignment="1">
      <alignment horizontal="right" vertical="center"/>
    </xf>
    <xf numFmtId="49" fontId="4" fillId="0" borderId="0" xfId="57" applyNumberFormat="1" applyFont="1" applyAlignment="1">
      <alignment horizontal="justify" wrapText="1"/>
      <protection/>
    </xf>
    <xf numFmtId="4" fontId="70" fillId="0" borderId="0" xfId="0" applyNumberFormat="1" applyFont="1" applyAlignment="1">
      <alignment horizontal="center"/>
    </xf>
    <xf numFmtId="49" fontId="70"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justify"/>
    </xf>
    <xf numFmtId="49" fontId="70" fillId="0" borderId="0" xfId="0" applyNumberFormat="1" applyFont="1" applyAlignment="1">
      <alignment horizontal="justify"/>
    </xf>
    <xf numFmtId="49" fontId="5" fillId="0" borderId="0" xfId="0" applyNumberFormat="1" applyFont="1" applyAlignment="1">
      <alignment horizontal="justify" vertical="top"/>
    </xf>
    <xf numFmtId="4" fontId="5" fillId="0" borderId="0" xfId="0" applyNumberFormat="1" applyFont="1" applyAlignment="1">
      <alignment horizontal="center"/>
    </xf>
    <xf numFmtId="49" fontId="5" fillId="0" borderId="0" xfId="0" applyNumberFormat="1" applyFont="1" applyAlignment="1">
      <alignment horizontal="justify" vertical="top" wrapText="1"/>
    </xf>
    <xf numFmtId="49" fontId="5" fillId="0" borderId="11" xfId="0" applyNumberFormat="1" applyFont="1" applyBorder="1" applyAlignment="1">
      <alignment horizontal="center"/>
    </xf>
    <xf numFmtId="49" fontId="5" fillId="0" borderId="11" xfId="0" applyNumberFormat="1" applyFont="1" applyBorder="1" applyAlignment="1">
      <alignment horizontal="justify"/>
    </xf>
    <xf numFmtId="4" fontId="5" fillId="0" borderId="11" xfId="0" applyNumberFormat="1" applyFont="1" applyBorder="1" applyAlignment="1">
      <alignment horizontal="center"/>
    </xf>
    <xf numFmtId="173" fontId="5" fillId="0" borderId="11" xfId="0" applyNumberFormat="1" applyFont="1" applyBorder="1" applyAlignment="1">
      <alignment horizontal="right"/>
    </xf>
    <xf numFmtId="49" fontId="5" fillId="0" borderId="0" xfId="55" applyNumberFormat="1" applyFont="1" applyBorder="1" applyAlignment="1" applyProtection="1">
      <alignment vertical="top"/>
      <protection/>
    </xf>
    <xf numFmtId="49" fontId="5" fillId="0" borderId="0" xfId="55" applyNumberFormat="1" applyFont="1" applyBorder="1" applyAlignment="1" applyProtection="1">
      <alignment vertical="top" wrapText="1"/>
      <protection/>
    </xf>
    <xf numFmtId="0" fontId="5" fillId="0" borderId="0" xfId="55" applyFont="1" applyBorder="1" applyAlignment="1" applyProtection="1">
      <alignment horizontal="right" vertical="center"/>
      <protection/>
    </xf>
    <xf numFmtId="4" fontId="5" fillId="0" borderId="0" xfId="55" applyNumberFormat="1" applyFont="1" applyBorder="1" applyAlignment="1" applyProtection="1">
      <alignment horizontal="right" vertical="center"/>
      <protection/>
    </xf>
    <xf numFmtId="4" fontId="5" fillId="0" borderId="0" xfId="55" applyNumberFormat="1" applyFont="1" applyBorder="1" applyAlignment="1" applyProtection="1">
      <alignment horizontal="right"/>
      <protection locked="0"/>
    </xf>
    <xf numFmtId="4" fontId="5" fillId="0" borderId="0" xfId="55" applyNumberFormat="1" applyFont="1" applyBorder="1" applyAlignment="1" applyProtection="1">
      <alignment horizontal="right"/>
      <protection/>
    </xf>
    <xf numFmtId="0" fontId="4" fillId="34" borderId="13" xfId="55" applyFont="1" applyFill="1" applyBorder="1" applyAlignment="1">
      <alignment/>
      <protection/>
    </xf>
    <xf numFmtId="0" fontId="4" fillId="34" borderId="13" xfId="55" applyFont="1" applyFill="1" applyBorder="1" applyAlignment="1">
      <alignment horizontal="center"/>
      <protection/>
    </xf>
    <xf numFmtId="4" fontId="4" fillId="34" borderId="13" xfId="55" applyNumberFormat="1" applyFont="1" applyFill="1" applyBorder="1" applyAlignment="1">
      <alignment horizontal="center"/>
      <protection/>
    </xf>
    <xf numFmtId="0" fontId="5" fillId="0" borderId="0" xfId="55" applyFont="1" applyBorder="1" applyAlignment="1">
      <alignment/>
      <protection/>
    </xf>
    <xf numFmtId="0" fontId="4" fillId="0" borderId="0" xfId="55" applyFont="1" applyBorder="1" applyAlignment="1">
      <alignment horizontal="center"/>
      <protection/>
    </xf>
    <xf numFmtId="0" fontId="5" fillId="0" borderId="0" xfId="55" applyFont="1" applyBorder="1" applyAlignment="1">
      <alignment horizontal="center"/>
      <protection/>
    </xf>
    <xf numFmtId="4" fontId="5" fillId="0" borderId="0" xfId="55" applyNumberFormat="1" applyFont="1" applyBorder="1" applyAlignment="1">
      <alignment horizontal="right"/>
      <protection/>
    </xf>
    <xf numFmtId="0" fontId="4" fillId="34" borderId="0" xfId="55" applyFont="1" applyFill="1" applyBorder="1" applyAlignment="1">
      <alignment wrapText="1"/>
      <protection/>
    </xf>
    <xf numFmtId="0" fontId="4" fillId="34" borderId="0" xfId="55" applyFont="1" applyFill="1" applyBorder="1" applyAlignment="1">
      <alignment horizontal="center" wrapText="1"/>
      <protection/>
    </xf>
    <xf numFmtId="0" fontId="5" fillId="0" borderId="0" xfId="0" applyFont="1" applyFill="1" applyAlignment="1" applyProtection="1">
      <alignment horizontal="justify" vertical="top" wrapText="1"/>
      <protection/>
    </xf>
    <xf numFmtId="0" fontId="4" fillId="34" borderId="13" xfId="55" applyFont="1" applyFill="1" applyBorder="1" applyAlignment="1">
      <alignment wrapText="1"/>
      <protection/>
    </xf>
    <xf numFmtId="4" fontId="4" fillId="34" borderId="13" xfId="55" applyNumberFormat="1" applyFont="1" applyFill="1" applyBorder="1" applyAlignment="1">
      <alignment wrapText="1"/>
      <protection/>
    </xf>
    <xf numFmtId="0" fontId="0" fillId="0" borderId="0" xfId="58" applyFont="1">
      <alignment/>
      <protection/>
    </xf>
    <xf numFmtId="0" fontId="5" fillId="0" borderId="0" xfId="58" applyFont="1" applyFill="1" applyBorder="1" applyAlignment="1">
      <alignment/>
      <protection/>
    </xf>
    <xf numFmtId="4" fontId="5" fillId="0" borderId="0" xfId="58" applyNumberFormat="1" applyFont="1" applyFill="1" applyBorder="1" applyAlignment="1">
      <alignment horizontal="center"/>
      <protection/>
    </xf>
    <xf numFmtId="0" fontId="4" fillId="0" borderId="0" xfId="58" applyFont="1" applyFill="1" applyBorder="1" applyAlignment="1">
      <alignment vertical="top" wrapText="1"/>
      <protection/>
    </xf>
    <xf numFmtId="0" fontId="5" fillId="0" borderId="0" xfId="58" applyFont="1" applyFill="1" applyBorder="1" applyAlignment="1">
      <alignment vertical="top" wrapText="1"/>
      <protection/>
    </xf>
    <xf numFmtId="49" fontId="5" fillId="0" borderId="0" xfId="57" applyNumberFormat="1" applyFont="1" applyFill="1" applyBorder="1" applyAlignment="1">
      <alignment horizontal="center" wrapText="1"/>
      <protection/>
    </xf>
    <xf numFmtId="173" fontId="5" fillId="0" borderId="0" xfId="58" applyNumberFormat="1" applyFont="1" applyFill="1" applyBorder="1" applyAlignment="1">
      <alignment horizontal="center"/>
      <protection/>
    </xf>
    <xf numFmtId="49" fontId="5" fillId="0" borderId="0" xfId="57" applyNumberFormat="1" applyFont="1" applyFill="1" applyBorder="1" applyAlignment="1">
      <alignment horizontal="center" vertical="top" wrapText="1"/>
      <protection/>
    </xf>
    <xf numFmtId="173" fontId="70" fillId="0" borderId="0" xfId="58" applyNumberFormat="1" applyFont="1" applyFill="1" applyBorder="1" applyAlignment="1">
      <alignment horizontal="center"/>
      <protection/>
    </xf>
    <xf numFmtId="0" fontId="5" fillId="0" borderId="0" xfId="58" applyNumberFormat="1" applyFont="1" applyBorder="1" applyAlignment="1">
      <alignment horizontal="justify" vertical="center" wrapText="1"/>
      <protection/>
    </xf>
    <xf numFmtId="0" fontId="20" fillId="0" borderId="0" xfId="58" applyNumberFormat="1" applyFont="1" applyFill="1" applyBorder="1" applyAlignment="1">
      <alignment horizontal="left" vertical="center"/>
      <protection/>
    </xf>
    <xf numFmtId="0" fontId="5" fillId="0" borderId="0" xfId="58" applyNumberFormat="1" applyFont="1" applyFill="1" applyBorder="1" applyAlignment="1">
      <alignment horizontal="justify" vertical="top" wrapText="1"/>
      <protection/>
    </xf>
    <xf numFmtId="0" fontId="19" fillId="0" borderId="0" xfId="58" applyNumberFormat="1" applyFont="1" applyFill="1" applyBorder="1" applyAlignment="1">
      <alignment horizontal="left" vertical="center"/>
      <protection/>
    </xf>
    <xf numFmtId="4" fontId="5" fillId="0" borderId="0" xfId="58" applyNumberFormat="1" applyFont="1" applyFill="1" applyAlignment="1">
      <alignment horizontal="right"/>
      <protection/>
    </xf>
    <xf numFmtId="0" fontId="19" fillId="0" borderId="0" xfId="58" applyNumberFormat="1" applyFont="1" applyBorder="1" applyAlignment="1">
      <alignment horizontal="justify" vertical="center" wrapText="1"/>
      <protection/>
    </xf>
    <xf numFmtId="0" fontId="8" fillId="0" borderId="0" xfId="58" applyFont="1">
      <alignment/>
      <protection/>
    </xf>
    <xf numFmtId="0" fontId="5" fillId="0" borderId="0" xfId="58" applyNumberFormat="1" applyFont="1" applyBorder="1" applyAlignment="1">
      <alignment horizontal="justify" vertical="center"/>
      <protection/>
    </xf>
    <xf numFmtId="0" fontId="5" fillId="0" borderId="0" xfId="58" applyFont="1" applyFill="1" applyBorder="1" applyAlignment="1">
      <alignment horizontal="left" vertical="top" wrapText="1"/>
      <protection/>
    </xf>
    <xf numFmtId="173" fontId="5" fillId="0" borderId="0" xfId="58" applyNumberFormat="1" applyFont="1" applyFill="1" applyBorder="1" applyAlignment="1">
      <alignment horizontal="right"/>
      <protection/>
    </xf>
    <xf numFmtId="0" fontId="70" fillId="0" borderId="0" xfId="58" applyFont="1" applyFill="1" applyBorder="1" applyAlignment="1">
      <alignment horizontal="center"/>
      <protection/>
    </xf>
    <xf numFmtId="0" fontId="4" fillId="34" borderId="13" xfId="58" applyFont="1" applyFill="1" applyBorder="1" applyAlignment="1">
      <alignment vertical="top" wrapText="1"/>
      <protection/>
    </xf>
    <xf numFmtId="49" fontId="4" fillId="34" borderId="13" xfId="57" applyNumberFormat="1" applyFont="1" applyFill="1" applyBorder="1" applyAlignment="1">
      <alignment wrapText="1"/>
      <protection/>
    </xf>
    <xf numFmtId="0" fontId="5" fillId="34" borderId="13" xfId="58" applyFont="1" applyFill="1" applyBorder="1" applyAlignment="1">
      <alignment horizontal="center"/>
      <protection/>
    </xf>
    <xf numFmtId="4" fontId="4" fillId="34" borderId="13" xfId="58" applyNumberFormat="1" applyFont="1" applyFill="1" applyBorder="1" applyAlignment="1">
      <alignment horizontal="right" vertical="center"/>
      <protection/>
    </xf>
    <xf numFmtId="173" fontId="5" fillId="0" borderId="0" xfId="0" applyNumberFormat="1" applyFont="1" applyBorder="1" applyAlignment="1">
      <alignment horizontal="center"/>
    </xf>
    <xf numFmtId="0" fontId="5" fillId="0" borderId="11" xfId="0" applyFont="1" applyBorder="1" applyAlignment="1">
      <alignment/>
    </xf>
    <xf numFmtId="0" fontId="4" fillId="0" borderId="11"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horizontal="right"/>
    </xf>
    <xf numFmtId="49" fontId="4" fillId="34" borderId="0" xfId="55" applyNumberFormat="1" applyFont="1" applyFill="1" applyBorder="1" applyAlignment="1">
      <alignment vertical="top" wrapText="1"/>
      <protection/>
    </xf>
    <xf numFmtId="49" fontId="4" fillId="34" borderId="13" xfId="55" applyNumberFormat="1" applyFont="1" applyFill="1" applyBorder="1" applyAlignment="1">
      <alignment vertical="top" wrapText="1"/>
      <protection/>
    </xf>
    <xf numFmtId="49" fontId="4" fillId="34" borderId="0" xfId="55" applyNumberFormat="1" applyFont="1" applyFill="1" applyBorder="1" applyAlignment="1">
      <alignment vertical="top" wrapText="1"/>
      <protection/>
    </xf>
    <xf numFmtId="49" fontId="4" fillId="34" borderId="13" xfId="55" applyNumberFormat="1" applyFont="1" applyFill="1" applyBorder="1" applyAlignment="1">
      <alignment vertical="top" wrapText="1"/>
      <protection/>
    </xf>
    <xf numFmtId="49" fontId="11" fillId="0" borderId="0" xfId="53" applyNumberFormat="1" applyFont="1" applyAlignment="1">
      <alignment horizontal="right"/>
      <protection/>
    </xf>
    <xf numFmtId="4" fontId="4" fillId="34" borderId="13" xfId="0" applyNumberFormat="1" applyFont="1" applyFill="1" applyBorder="1" applyAlignment="1" applyProtection="1">
      <alignment horizontal="center"/>
      <protection/>
    </xf>
    <xf numFmtId="4" fontId="5" fillId="0" borderId="0" xfId="0" applyNumberFormat="1" applyFont="1" applyBorder="1" applyAlignment="1" applyProtection="1">
      <alignment horizontal="right"/>
      <protection/>
    </xf>
    <xf numFmtId="0" fontId="4" fillId="34" borderId="0" xfId="0" applyFont="1" applyFill="1" applyBorder="1" applyAlignment="1" applyProtection="1">
      <alignment wrapText="1"/>
      <protection/>
    </xf>
    <xf numFmtId="0" fontId="0" fillId="0" borderId="0" xfId="0" applyFont="1" applyAlignment="1" applyProtection="1">
      <alignment/>
      <protection/>
    </xf>
    <xf numFmtId="0" fontId="70" fillId="0" borderId="0" xfId="0" applyFont="1" applyBorder="1" applyAlignment="1">
      <alignment horizontal="justify" vertical="top" wrapText="1"/>
    </xf>
    <xf numFmtId="2" fontId="5" fillId="0" borderId="0" xfId="56" applyNumberFormat="1" applyFont="1" applyFill="1" applyAlignment="1" applyProtection="1">
      <alignment horizontal="justify" vertical="top" wrapText="1"/>
      <protection/>
    </xf>
    <xf numFmtId="4" fontId="5" fillId="0" borderId="0" xfId="57" applyNumberFormat="1" applyFont="1" applyFill="1" applyBorder="1" applyAlignment="1" applyProtection="1">
      <alignment horizontal="center"/>
      <protection hidden="1" locked="0"/>
    </xf>
    <xf numFmtId="4" fontId="4" fillId="0" borderId="0" xfId="57" applyNumberFormat="1" applyFont="1" applyFill="1" applyBorder="1" applyAlignment="1" applyProtection="1">
      <alignment horizontal="center"/>
      <protection hidden="1" locked="0"/>
    </xf>
    <xf numFmtId="4" fontId="5" fillId="0" borderId="0" xfId="57" applyNumberFormat="1" applyFont="1" applyFill="1" applyBorder="1" applyAlignment="1" applyProtection="1">
      <alignment horizontal="center" wrapText="1"/>
      <protection hidden="1" locked="0"/>
    </xf>
    <xf numFmtId="4" fontId="5" fillId="0" borderId="0" xfId="58" applyNumberFormat="1" applyFont="1" applyFill="1" applyBorder="1" applyAlignment="1" applyProtection="1">
      <alignment/>
      <protection hidden="1" locked="0"/>
    </xf>
    <xf numFmtId="4" fontId="5" fillId="0" borderId="0" xfId="58" applyNumberFormat="1" applyFont="1" applyFill="1" applyBorder="1" applyAlignment="1" applyProtection="1">
      <alignment vertical="center"/>
      <protection hidden="1" locked="0"/>
    </xf>
    <xf numFmtId="4" fontId="5" fillId="0" borderId="0" xfId="77" applyNumberFormat="1" applyFont="1" applyFill="1" applyBorder="1" applyAlignment="1" applyProtection="1">
      <alignment horizontal="right"/>
      <protection hidden="1" locked="0"/>
    </xf>
    <xf numFmtId="0" fontId="5" fillId="0" borderId="0" xfId="58" applyFont="1" applyFill="1" applyBorder="1" applyAlignment="1" applyProtection="1">
      <alignment horizontal="center"/>
      <protection hidden="1" locked="0"/>
    </xf>
    <xf numFmtId="4" fontId="5" fillId="34" borderId="13" xfId="57" applyNumberFormat="1" applyFont="1" applyFill="1" applyBorder="1" applyAlignment="1" applyProtection="1">
      <alignment horizontal="center" wrapText="1"/>
      <protection hidden="1" locked="0"/>
    </xf>
    <xf numFmtId="4" fontId="5" fillId="0" borderId="0" xfId="0" applyNumberFormat="1" applyFont="1" applyBorder="1" applyAlignment="1" applyProtection="1">
      <alignment horizontal="right"/>
      <protection hidden="1" locked="0"/>
    </xf>
    <xf numFmtId="4" fontId="4" fillId="0" borderId="0" xfId="0" applyNumberFormat="1" applyFont="1" applyBorder="1" applyAlignment="1" applyProtection="1">
      <alignment horizontal="right"/>
      <protection hidden="1" locked="0"/>
    </xf>
    <xf numFmtId="4" fontId="5" fillId="0" borderId="0" xfId="0" applyNumberFormat="1" applyFont="1" applyBorder="1" applyAlignment="1" applyProtection="1">
      <alignment horizontal="right"/>
      <protection hidden="1" locked="0"/>
    </xf>
    <xf numFmtId="4" fontId="5" fillId="0" borderId="0" xfId="0" applyNumberFormat="1" applyFont="1" applyFill="1" applyBorder="1" applyAlignment="1" applyProtection="1">
      <alignment horizontal="right"/>
      <protection hidden="1" locked="0"/>
    </xf>
    <xf numFmtId="4" fontId="5" fillId="0" borderId="0" xfId="0" applyNumberFormat="1" applyFont="1" applyBorder="1" applyAlignment="1" applyProtection="1">
      <alignment vertical="center"/>
      <protection hidden="1" locked="0"/>
    </xf>
    <xf numFmtId="4" fontId="4" fillId="0" borderId="0" xfId="0" applyNumberFormat="1" applyFont="1" applyBorder="1" applyAlignment="1" applyProtection="1">
      <alignment vertical="center"/>
      <protection hidden="1" locked="0"/>
    </xf>
    <xf numFmtId="4" fontId="5" fillId="0" borderId="0" xfId="58" applyNumberFormat="1" applyFont="1" applyBorder="1" applyAlignment="1" applyProtection="1">
      <alignment horizontal="right" vertical="center"/>
      <protection hidden="1" locked="0"/>
    </xf>
    <xf numFmtId="4" fontId="5" fillId="0" borderId="0" xfId="58" applyNumberFormat="1" applyFont="1" applyBorder="1" applyAlignment="1" applyProtection="1">
      <alignment horizontal="right" vertical="center"/>
      <protection hidden="1" locked="0"/>
    </xf>
    <xf numFmtId="4" fontId="4" fillId="0" borderId="0" xfId="58" applyNumberFormat="1" applyFont="1" applyBorder="1" applyAlignment="1" applyProtection="1">
      <alignment horizontal="right" vertical="center"/>
      <protection hidden="1" locked="0"/>
    </xf>
    <xf numFmtId="4" fontId="5" fillId="34" borderId="13" xfId="0" applyNumberFormat="1" applyFont="1" applyFill="1" applyBorder="1" applyAlignment="1" applyProtection="1">
      <alignment vertical="center"/>
      <protection hidden="1" locked="0"/>
    </xf>
    <xf numFmtId="4" fontId="5" fillId="0" borderId="0" xfId="57" applyNumberFormat="1" applyFont="1" applyBorder="1" applyAlignment="1" applyProtection="1">
      <alignment horizontal="center"/>
      <protection hidden="1" locked="0"/>
    </xf>
    <xf numFmtId="4" fontId="4" fillId="0" borderId="0" xfId="57" applyNumberFormat="1" applyFont="1" applyBorder="1" applyAlignment="1" applyProtection="1">
      <alignment horizontal="center"/>
      <protection hidden="1" locked="0"/>
    </xf>
    <xf numFmtId="4" fontId="5" fillId="0" borderId="0" xfId="0" applyNumberFormat="1" applyFont="1" applyBorder="1" applyAlignment="1" applyProtection="1">
      <alignment horizontal="right"/>
      <protection hidden="1" locked="0"/>
    </xf>
    <xf numFmtId="4" fontId="5" fillId="0" borderId="0" xfId="57" applyNumberFormat="1" applyFont="1" applyBorder="1" applyAlignment="1" applyProtection="1">
      <alignment horizontal="center" wrapText="1"/>
      <protection hidden="1" locked="0"/>
    </xf>
    <xf numFmtId="4" fontId="5" fillId="0" borderId="0" xfId="0" applyNumberFormat="1" applyFont="1" applyBorder="1" applyAlignment="1" applyProtection="1">
      <alignment vertical="center"/>
      <protection hidden="1" locked="0"/>
    </xf>
    <xf numFmtId="179" fontId="5" fillId="0" borderId="0" xfId="77" applyFont="1" applyFill="1" applyBorder="1" applyAlignment="1" applyProtection="1">
      <alignment horizontal="right" vertical="top"/>
      <protection hidden="1" locked="0"/>
    </xf>
    <xf numFmtId="4" fontId="5" fillId="0" borderId="0" xfId="0" applyNumberFormat="1" applyFont="1" applyFill="1" applyBorder="1" applyAlignment="1" applyProtection="1">
      <alignment vertical="center"/>
      <protection hidden="1" locked="0"/>
    </xf>
    <xf numFmtId="0" fontId="72" fillId="0" borderId="0" xfId="0" applyFont="1" applyFill="1" applyAlignment="1" applyProtection="1">
      <alignment/>
      <protection hidden="1" locked="0"/>
    </xf>
    <xf numFmtId="0" fontId="70" fillId="0" borderId="0" xfId="0" applyFont="1" applyFill="1" applyAlignment="1" applyProtection="1">
      <alignment/>
      <protection hidden="1" locked="0"/>
    </xf>
    <xf numFmtId="4" fontId="5" fillId="0" borderId="0" xfId="77" applyNumberFormat="1" applyFont="1" applyFill="1" applyBorder="1" applyAlignment="1" applyProtection="1">
      <alignment horizontal="right"/>
      <protection hidden="1" locked="0"/>
    </xf>
    <xf numFmtId="0" fontId="5" fillId="0" borderId="0" xfId="0" applyFont="1" applyAlignment="1" applyProtection="1">
      <alignment/>
      <protection hidden="1" locked="0"/>
    </xf>
    <xf numFmtId="0" fontId="4" fillId="0" borderId="0" xfId="0" applyFont="1" applyAlignment="1" applyProtection="1">
      <alignment/>
      <protection hidden="1" locked="0"/>
    </xf>
    <xf numFmtId="0" fontId="5" fillId="0" borderId="0" xfId="0" applyFont="1" applyBorder="1" applyAlignment="1" applyProtection="1">
      <alignment vertical="top"/>
      <protection hidden="1" locked="0"/>
    </xf>
    <xf numFmtId="0" fontId="4" fillId="0" borderId="0" xfId="0" applyFont="1" applyAlignment="1" applyProtection="1">
      <alignment horizontal="justify" vertical="top" wrapText="1"/>
      <protection hidden="1" locked="0"/>
    </xf>
    <xf numFmtId="0" fontId="5" fillId="0" borderId="0" xfId="0" applyFont="1" applyAlignment="1" applyProtection="1">
      <alignment horizontal="justify" vertical="top" wrapText="1"/>
      <protection hidden="1" locked="0"/>
    </xf>
    <xf numFmtId="4" fontId="70" fillId="0" borderId="0" xfId="0" applyNumberFormat="1" applyFont="1" applyAlignment="1" applyProtection="1">
      <alignment horizontal="center"/>
      <protection hidden="1" locked="0"/>
    </xf>
    <xf numFmtId="4" fontId="5" fillId="0" borderId="11" xfId="0" applyNumberFormat="1" applyFont="1" applyBorder="1" applyAlignment="1" applyProtection="1">
      <alignment horizontal="right"/>
      <protection hidden="1" locked="0"/>
    </xf>
    <xf numFmtId="4" fontId="5" fillId="0" borderId="0" xfId="57" applyNumberFormat="1" applyFont="1" applyFill="1" applyBorder="1" applyAlignment="1" applyProtection="1">
      <alignment horizontal="center"/>
      <protection hidden="1" locked="0"/>
    </xf>
    <xf numFmtId="4" fontId="5" fillId="0" borderId="0" xfId="0" applyNumberFormat="1" applyFont="1" applyBorder="1" applyAlignment="1" applyProtection="1">
      <alignment horizontal="center"/>
      <protection hidden="1" locked="0"/>
    </xf>
    <xf numFmtId="4" fontId="4" fillId="0" borderId="0" xfId="0" applyNumberFormat="1" applyFont="1" applyBorder="1" applyAlignment="1" applyProtection="1">
      <alignment horizontal="right"/>
      <protection hidden="1" locked="0"/>
    </xf>
    <xf numFmtId="4" fontId="70" fillId="0" borderId="0" xfId="0" applyNumberFormat="1" applyFont="1" applyBorder="1" applyAlignment="1" applyProtection="1">
      <alignment horizontal="right"/>
      <protection hidden="1" locked="0"/>
    </xf>
    <xf numFmtId="4" fontId="5" fillId="0" borderId="0" xfId="0" applyNumberFormat="1" applyFont="1" applyBorder="1" applyAlignment="1" applyProtection="1">
      <alignment horizontal="right" vertical="center"/>
      <protection hidden="1" locked="0"/>
    </xf>
    <xf numFmtId="4" fontId="5" fillId="0" borderId="0" xfId="0" applyNumberFormat="1" applyFont="1" applyBorder="1" applyAlignment="1" applyProtection="1">
      <alignment vertical="center"/>
      <protection hidden="1" locked="0"/>
    </xf>
    <xf numFmtId="4" fontId="5" fillId="0" borderId="11" xfId="0" applyNumberFormat="1" applyFont="1" applyBorder="1" applyAlignment="1" applyProtection="1">
      <alignment vertical="center"/>
      <protection hidden="1" locked="0"/>
    </xf>
    <xf numFmtId="4" fontId="5" fillId="0" borderId="0" xfId="0" applyNumberFormat="1" applyFont="1" applyFill="1" applyBorder="1" applyAlignment="1" applyProtection="1">
      <alignment vertical="center"/>
      <protection hidden="1" locked="0"/>
    </xf>
    <xf numFmtId="4" fontId="5" fillId="0" borderId="0" xfId="0" applyNumberFormat="1" applyFont="1" applyBorder="1" applyAlignment="1" applyProtection="1">
      <alignment/>
      <protection hidden="1" locked="0"/>
    </xf>
    <xf numFmtId="4" fontId="70" fillId="0" borderId="0" xfId="0" applyNumberFormat="1" applyFont="1" applyBorder="1" applyAlignment="1" applyProtection="1">
      <alignment horizontal="center"/>
      <protection hidden="1" locked="0"/>
    </xf>
    <xf numFmtId="4" fontId="5" fillId="0" borderId="0" xfId="0" applyNumberFormat="1" applyFont="1" applyFill="1" applyBorder="1" applyAlignment="1" applyProtection="1">
      <alignment/>
      <protection hidden="1" locked="0"/>
    </xf>
    <xf numFmtId="4" fontId="70" fillId="0" borderId="0" xfId="0" applyNumberFormat="1" applyFont="1" applyFill="1" applyBorder="1" applyAlignment="1" applyProtection="1">
      <alignment vertical="center"/>
      <protection hidden="1" locked="0"/>
    </xf>
    <xf numFmtId="4" fontId="5" fillId="0" borderId="11" xfId="0" applyNumberFormat="1" applyFont="1" applyFill="1" applyBorder="1" applyAlignment="1" applyProtection="1">
      <alignment vertical="center"/>
      <protection hidden="1" locked="0"/>
    </xf>
    <xf numFmtId="4" fontId="70" fillId="0" borderId="0" xfId="0" applyNumberFormat="1" applyFont="1" applyBorder="1" applyAlignment="1" applyProtection="1">
      <alignment/>
      <protection hidden="1" locked="0"/>
    </xf>
    <xf numFmtId="0" fontId="5" fillId="0" borderId="0" xfId="0" applyFont="1" applyBorder="1" applyAlignment="1" applyProtection="1">
      <alignment horizontal="left" vertical="top" wrapText="1"/>
      <protection hidden="1" locked="0"/>
    </xf>
    <xf numFmtId="4" fontId="5" fillId="0" borderId="0" xfId="0" applyNumberFormat="1" applyFont="1" applyBorder="1" applyAlignment="1" applyProtection="1">
      <alignment horizontal="right" vertical="top"/>
      <protection hidden="1" locked="0"/>
    </xf>
    <xf numFmtId="4" fontId="70" fillId="0" borderId="0" xfId="58" applyNumberFormat="1" applyFont="1" applyBorder="1" applyAlignment="1" applyProtection="1">
      <alignment horizontal="right" vertical="top"/>
      <protection hidden="1" locked="0"/>
    </xf>
    <xf numFmtId="4" fontId="5" fillId="0" borderId="0" xfId="58" applyNumberFormat="1" applyFont="1" applyBorder="1" applyAlignment="1" applyProtection="1">
      <alignment horizontal="right"/>
      <protection hidden="1" locked="0"/>
    </xf>
    <xf numFmtId="4" fontId="5" fillId="0" borderId="0" xfId="0" applyNumberFormat="1" applyFont="1" applyFill="1" applyBorder="1" applyAlignment="1" applyProtection="1">
      <alignment horizontal="right" vertical="top"/>
      <protection hidden="1" locked="0"/>
    </xf>
    <xf numFmtId="4" fontId="50" fillId="0" borderId="0" xfId="77" applyNumberFormat="1" applyFont="1" applyFill="1" applyBorder="1" applyAlignment="1" applyProtection="1">
      <alignment horizontal="right"/>
      <protection hidden="1" locked="0"/>
    </xf>
    <xf numFmtId="4" fontId="8" fillId="0" borderId="0" xfId="77" applyNumberFormat="1" applyFont="1" applyFill="1" applyBorder="1" applyAlignment="1" applyProtection="1">
      <alignment horizontal="right"/>
      <protection hidden="1" locked="0"/>
    </xf>
    <xf numFmtId="4" fontId="77" fillId="0" borderId="0" xfId="0" applyNumberFormat="1" applyFont="1" applyBorder="1" applyAlignment="1" applyProtection="1">
      <alignment horizontal="right"/>
      <protection hidden="1" locked="0"/>
    </xf>
    <xf numFmtId="4" fontId="5" fillId="0" borderId="0" xfId="57" applyNumberFormat="1" applyFont="1" applyBorder="1" applyAlignment="1" applyProtection="1">
      <alignment horizontal="center"/>
      <protection hidden="1" locked="0"/>
    </xf>
    <xf numFmtId="4" fontId="5" fillId="0" borderId="11" xfId="57" applyNumberFormat="1" applyFont="1" applyBorder="1" applyAlignment="1" applyProtection="1">
      <alignment horizontal="center"/>
      <protection hidden="1" locked="0"/>
    </xf>
    <xf numFmtId="4" fontId="5" fillId="0" borderId="0" xfId="55" applyNumberFormat="1" applyFont="1" applyBorder="1" applyAlignment="1" applyProtection="1">
      <alignment horizontal="right" vertical="center"/>
      <protection hidden="1" locked="0"/>
    </xf>
    <xf numFmtId="4" fontId="4" fillId="0" borderId="0" xfId="55" applyNumberFormat="1" applyFont="1" applyBorder="1" applyAlignment="1" applyProtection="1">
      <alignment horizontal="right" vertical="center"/>
      <protection hidden="1" locked="0"/>
    </xf>
    <xf numFmtId="4" fontId="5" fillId="0" borderId="11" xfId="55" applyNumberFormat="1" applyFont="1" applyBorder="1" applyAlignment="1" applyProtection="1">
      <alignment horizontal="right" vertical="center"/>
      <protection hidden="1" locked="0"/>
    </xf>
    <xf numFmtId="4" fontId="5" fillId="0" borderId="0" xfId="55" applyNumberFormat="1" applyFont="1" applyAlignment="1" applyProtection="1">
      <alignment horizontal="center"/>
      <protection hidden="1" locked="0"/>
    </xf>
    <xf numFmtId="0" fontId="4" fillId="34" borderId="13" xfId="55" applyFont="1" applyFill="1" applyBorder="1" applyAlignment="1" applyProtection="1">
      <alignment wrapText="1"/>
      <protection hidden="1" locked="0"/>
    </xf>
    <xf numFmtId="4" fontId="5" fillId="0" borderId="0" xfId="55" applyNumberFormat="1" applyFont="1" applyBorder="1" applyAlignment="1" applyProtection="1">
      <alignment horizontal="right"/>
      <protection hidden="1" locked="0"/>
    </xf>
    <xf numFmtId="4" fontId="5" fillId="0" borderId="0" xfId="57" applyNumberFormat="1" applyFont="1" applyBorder="1" applyAlignment="1" applyProtection="1">
      <alignment horizontal="center" vertical="top"/>
      <protection hidden="1" locked="0"/>
    </xf>
    <xf numFmtId="4" fontId="5" fillId="0" borderId="0" xfId="57" applyNumberFormat="1" applyFont="1" applyBorder="1" applyAlignment="1" applyProtection="1">
      <alignment horizontal="center" wrapText="1"/>
      <protection hidden="1" locked="0"/>
    </xf>
    <xf numFmtId="4" fontId="70" fillId="0" borderId="0" xfId="57" applyNumberFormat="1" applyFont="1" applyBorder="1" applyAlignment="1" applyProtection="1">
      <alignment horizontal="center" wrapText="1"/>
      <protection hidden="1" locked="0"/>
    </xf>
    <xf numFmtId="4" fontId="70" fillId="0" borderId="0" xfId="57" applyNumberFormat="1" applyFont="1" applyBorder="1" applyAlignment="1" applyProtection="1">
      <alignment horizontal="center" vertical="center" wrapText="1"/>
      <protection hidden="1" locked="0"/>
    </xf>
    <xf numFmtId="4" fontId="5" fillId="0" borderId="0" xfId="57" applyNumberFormat="1" applyFont="1" applyBorder="1" applyAlignment="1" applyProtection="1">
      <alignment horizontal="center" vertical="center" wrapText="1"/>
      <protection hidden="1" locked="0"/>
    </xf>
    <xf numFmtId="4" fontId="5" fillId="0" borderId="11" xfId="58" applyNumberFormat="1" applyFont="1" applyFill="1" applyBorder="1" applyAlignment="1" applyProtection="1">
      <alignment vertical="center"/>
      <protection hidden="1" locked="0"/>
    </xf>
    <xf numFmtId="4" fontId="4" fillId="0" borderId="0" xfId="57" applyNumberFormat="1" applyFont="1" applyBorder="1" applyAlignment="1" applyProtection="1">
      <alignment horizontal="center" wrapText="1"/>
      <protection hidden="1" locked="0"/>
    </xf>
    <xf numFmtId="4" fontId="70" fillId="0" borderId="0" xfId="57" applyNumberFormat="1" applyFont="1" applyBorder="1" applyAlignment="1" applyProtection="1">
      <alignment horizontal="center" vertical="center"/>
      <protection hidden="1" locked="0"/>
    </xf>
    <xf numFmtId="4" fontId="5" fillId="0" borderId="0" xfId="57" applyNumberFormat="1" applyFont="1" applyBorder="1" applyAlignment="1" applyProtection="1">
      <alignment horizontal="center" vertical="center"/>
      <protection hidden="1" locked="0"/>
    </xf>
    <xf numFmtId="0" fontId="5" fillId="0" borderId="0" xfId="58" applyFont="1" applyBorder="1" applyProtection="1">
      <alignment/>
      <protection hidden="1" locked="0"/>
    </xf>
    <xf numFmtId="4" fontId="4" fillId="0" borderId="0" xfId="77" applyNumberFormat="1" applyFont="1" applyFill="1" applyBorder="1" applyAlignment="1" applyProtection="1">
      <alignment horizontal="right"/>
      <protection hidden="1" locked="0"/>
    </xf>
    <xf numFmtId="4" fontId="70" fillId="0" borderId="0" xfId="55" applyNumberFormat="1" applyFont="1" applyBorder="1" applyAlignment="1" applyProtection="1">
      <alignment horizontal="right" vertical="center"/>
      <protection hidden="1" locked="0"/>
    </xf>
    <xf numFmtId="49" fontId="4" fillId="0" borderId="0" xfId="60" applyNumberFormat="1" applyFont="1" applyFill="1" applyBorder="1" applyAlignment="1" applyProtection="1">
      <alignment horizontal="justify" vertical="center" wrapText="1"/>
      <protection hidden="1" locked="0"/>
    </xf>
    <xf numFmtId="4" fontId="5" fillId="0" borderId="0" xfId="60" applyNumberFormat="1" applyFont="1" applyFill="1" applyBorder="1" applyAlignment="1" applyProtection="1">
      <alignment horizontal="right"/>
      <protection hidden="1" locked="0"/>
    </xf>
    <xf numFmtId="179" fontId="4" fillId="0" borderId="0" xfId="77" applyFont="1" applyFill="1" applyBorder="1" applyAlignment="1" applyProtection="1">
      <alignment horizontal="right" vertical="top"/>
      <protection hidden="1" locked="0"/>
    </xf>
    <xf numFmtId="179" fontId="5" fillId="0" borderId="0" xfId="77" applyFont="1" applyFill="1" applyBorder="1" applyAlignment="1" applyProtection="1">
      <alignment horizontal="right" vertical="top"/>
      <protection hidden="1" locked="0"/>
    </xf>
    <xf numFmtId="185" fontId="5" fillId="0" borderId="0" xfId="60" applyNumberFormat="1" applyFont="1" applyFill="1" applyBorder="1" applyAlignment="1" applyProtection="1">
      <alignment horizontal="right"/>
      <protection hidden="1" locked="0"/>
    </xf>
    <xf numFmtId="49" fontId="5" fillId="0" borderId="0" xfId="60" applyNumberFormat="1" applyFont="1" applyFill="1" applyBorder="1" applyAlignment="1" applyProtection="1">
      <alignment horizontal="right" vertical="top" wrapText="1"/>
      <protection hidden="1" locked="0"/>
    </xf>
    <xf numFmtId="4" fontId="4" fillId="0" borderId="0" xfId="60" applyNumberFormat="1" applyFont="1" applyFill="1" applyBorder="1" applyAlignment="1" applyProtection="1">
      <alignment horizontal="right"/>
      <protection hidden="1" locked="0"/>
    </xf>
    <xf numFmtId="4" fontId="5" fillId="0" borderId="0" xfId="60" applyNumberFormat="1" applyFont="1" applyFill="1" applyBorder="1" applyAlignment="1" applyProtection="1">
      <alignment horizontal="right" vertical="center"/>
      <protection hidden="1" locked="0"/>
    </xf>
    <xf numFmtId="0" fontId="5" fillId="0" borderId="0" xfId="60" applyFont="1" applyFill="1" applyAlignment="1" applyProtection="1">
      <alignment horizontal="right"/>
      <protection hidden="1" locked="0"/>
    </xf>
    <xf numFmtId="0" fontId="4" fillId="0" borderId="0" xfId="60" applyFont="1" applyFill="1" applyAlignment="1" applyProtection="1">
      <alignment horizontal="right"/>
      <protection hidden="1" locked="0"/>
    </xf>
    <xf numFmtId="4" fontId="4" fillId="0" borderId="0" xfId="77" applyNumberFormat="1" applyFont="1" applyFill="1" applyBorder="1" applyAlignment="1" applyProtection="1">
      <alignment horizontal="right"/>
      <protection hidden="1" locked="0"/>
    </xf>
    <xf numFmtId="4" fontId="4" fillId="34" borderId="13" xfId="60" applyNumberFormat="1" applyFont="1" applyFill="1" applyBorder="1" applyAlignment="1" applyProtection="1">
      <alignment horizontal="right"/>
      <protection hidden="1" locked="0"/>
    </xf>
    <xf numFmtId="0" fontId="9" fillId="0" borderId="0" xfId="59" applyFont="1" applyFill="1" applyBorder="1" applyAlignment="1">
      <alignment horizontal="left" vertical="top" wrapText="1"/>
      <protection/>
    </xf>
    <xf numFmtId="49" fontId="9" fillId="0" borderId="0" xfId="53" applyNumberFormat="1" applyFont="1" applyFill="1" applyBorder="1" applyAlignment="1">
      <alignment horizontal="left" vertical="top" wrapText="1"/>
      <protection/>
    </xf>
    <xf numFmtId="0" fontId="10" fillId="0" borderId="0" xfId="53" applyFont="1" applyAlignment="1">
      <alignment horizontal="center" vertical="top" wrapText="1"/>
      <protection/>
    </xf>
    <xf numFmtId="0" fontId="4" fillId="0" borderId="0" xfId="59" applyFont="1" applyAlignment="1">
      <alignment horizontal="left" wrapText="1"/>
      <protection/>
    </xf>
    <xf numFmtId="0" fontId="4" fillId="0" borderId="0" xfId="59" applyFont="1" applyFill="1" applyBorder="1" applyAlignment="1">
      <alignment horizontal="left" vertical="center" wrapText="1"/>
      <protection/>
    </xf>
    <xf numFmtId="0" fontId="5" fillId="0" borderId="0" xfId="55" applyFont="1" applyAlignment="1">
      <alignment horizontal="left" vertical="top" wrapText="1"/>
      <protection/>
    </xf>
    <xf numFmtId="0" fontId="5" fillId="0" borderId="0" xfId="55" applyFont="1" applyAlignment="1">
      <alignment horizontal="left" vertical="top"/>
      <protection/>
    </xf>
    <xf numFmtId="0" fontId="4" fillId="0" borderId="0" xfId="59" applyFont="1" applyFill="1" applyBorder="1" applyAlignment="1">
      <alignment horizontal="center" vertical="center" wrapText="1"/>
      <protection/>
    </xf>
    <xf numFmtId="49" fontId="5" fillId="0" borderId="0" xfId="58" applyNumberFormat="1" applyFont="1" applyFill="1" applyBorder="1" applyAlignment="1">
      <alignment horizontal="justify" wrapText="1"/>
      <protection/>
    </xf>
    <xf numFmtId="49" fontId="4" fillId="0" borderId="0" xfId="58" applyNumberFormat="1" applyFont="1" applyFill="1" applyBorder="1" applyAlignment="1">
      <alignment horizontal="justify"/>
      <protection/>
    </xf>
    <xf numFmtId="0" fontId="4" fillId="34" borderId="13" xfId="0" applyFont="1" applyFill="1" applyBorder="1" applyAlignment="1">
      <alignment horizontal="left" vertical="center" wrapText="1"/>
    </xf>
    <xf numFmtId="0" fontId="4" fillId="34" borderId="0" xfId="0" applyFont="1" applyFill="1" applyBorder="1" applyAlignment="1">
      <alignment horizontal="left" wrapText="1"/>
    </xf>
    <xf numFmtId="0" fontId="4" fillId="34" borderId="12" xfId="0" applyFont="1" applyFill="1" applyBorder="1" applyAlignment="1">
      <alignment horizontal="left" wrapText="1"/>
    </xf>
    <xf numFmtId="49" fontId="4" fillId="0" borderId="11" xfId="57" applyNumberFormat="1" applyFont="1" applyBorder="1" applyAlignment="1">
      <alignment horizontal="left" wrapText="1"/>
      <protection/>
    </xf>
    <xf numFmtId="0" fontId="4" fillId="34" borderId="12" xfId="0" applyFont="1" applyFill="1" applyBorder="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pplyProtection="1">
      <alignment horizontal="right"/>
      <protection hidden="1" locked="0"/>
    </xf>
    <xf numFmtId="0" fontId="4" fillId="34" borderId="0" xfId="55" applyFont="1" applyFill="1" applyBorder="1" applyAlignment="1" applyProtection="1">
      <alignment horizontal="left" vertical="center"/>
      <protection/>
    </xf>
    <xf numFmtId="49" fontId="4" fillId="34" borderId="12" xfId="57" applyNumberFormat="1" applyFont="1" applyFill="1" applyBorder="1" applyAlignment="1">
      <alignment horizontal="left" wrapText="1"/>
      <protection/>
    </xf>
    <xf numFmtId="49" fontId="4" fillId="34" borderId="0" xfId="57" applyNumberFormat="1" applyFont="1" applyFill="1" applyBorder="1" applyAlignment="1">
      <alignment horizontal="left" wrapText="1"/>
      <protection/>
    </xf>
    <xf numFmtId="0" fontId="4" fillId="0" borderId="12" xfId="56" applyFont="1" applyFill="1" applyBorder="1" applyAlignment="1">
      <alignment horizontal="right"/>
      <protection/>
    </xf>
    <xf numFmtId="0" fontId="70" fillId="0" borderId="0" xfId="56" applyFont="1" applyAlignment="1">
      <alignment horizontal="right"/>
      <protection/>
    </xf>
    <xf numFmtId="0" fontId="4" fillId="0" borderId="0" xfId="59" applyFont="1" applyFill="1" applyBorder="1" applyAlignment="1">
      <alignment horizontal="left" vertical="center" wrapText="1"/>
      <protection/>
    </xf>
    <xf numFmtId="0" fontId="5" fillId="0" borderId="0" xfId="58" applyFont="1" applyBorder="1" applyAlignment="1">
      <alignment horizontal="justify" vertical="top" wrapText="1"/>
      <protection/>
    </xf>
    <xf numFmtId="0" fontId="4" fillId="34" borderId="12" xfId="55" applyFont="1" applyFill="1" applyBorder="1" applyAlignment="1" applyProtection="1">
      <alignment horizontal="center" vertical="center"/>
      <protection/>
    </xf>
    <xf numFmtId="0" fontId="5" fillId="0" borderId="0" xfId="56" applyFont="1" applyAlignment="1">
      <alignment horizontal="right"/>
      <protection/>
    </xf>
    <xf numFmtId="49" fontId="5" fillId="0" borderId="0" xfId="57" applyNumberFormat="1" applyFont="1" applyBorder="1" applyAlignment="1">
      <alignment horizontal="justify" vertical="top" wrapText="1"/>
      <protection/>
    </xf>
    <xf numFmtId="49" fontId="4" fillId="35" borderId="0" xfId="60" applyNumberFormat="1" applyFont="1" applyFill="1" applyBorder="1" applyAlignment="1">
      <alignment horizontal="justify" vertical="center" wrapText="1"/>
      <protection/>
    </xf>
    <xf numFmtId="0" fontId="5" fillId="0" borderId="0" xfId="60" applyFont="1" applyFill="1" applyAlignment="1">
      <alignment horizontal="center"/>
      <protection/>
    </xf>
    <xf numFmtId="0" fontId="4" fillId="0" borderId="0" xfId="56" applyFont="1" applyFill="1" applyBorder="1" applyAlignment="1">
      <alignment horizontal="left" vertical="center" wrapText="1"/>
      <protection/>
    </xf>
    <xf numFmtId="0" fontId="4" fillId="0" borderId="0" xfId="56" applyFont="1" applyFill="1" applyBorder="1" applyAlignment="1">
      <alignment horizontal="right"/>
      <protection/>
    </xf>
  </cellXfs>
  <cellStyles count="6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_H.KORALJ  i RUBIN - Tender troškovnik za sobe Ver 01. -24.11.05"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Normal 2 2" xfId="54"/>
    <cellStyle name="Normal 3" xfId="55"/>
    <cellStyle name="Normal 58 2" xfId="56"/>
    <cellStyle name="Normal_Sheet1" xfId="57"/>
    <cellStyle name="Normalno 2" xfId="58"/>
    <cellStyle name="Normalno 3" xfId="59"/>
    <cellStyle name="Normalno 4" xfId="60"/>
    <cellStyle name="Percent 2" xfId="61"/>
    <cellStyle name="Percent" xfId="62"/>
    <cellStyle name="Postotak 2" xfId="63"/>
    <cellStyle name="Povezana ćelija" xfId="64"/>
    <cellStyle name="Followed Hyperlink" xfId="65"/>
    <cellStyle name="Provjera ćelije" xfId="66"/>
    <cellStyle name="Style 1" xfId="67"/>
    <cellStyle name="Tekst objašnjenja" xfId="68"/>
    <cellStyle name="Tekst upozorenja" xfId="69"/>
    <cellStyle name="Ukupni zbroj" xfId="70"/>
    <cellStyle name="Ukupno" xfId="71"/>
    <cellStyle name="Unos" xfId="72"/>
    <cellStyle name="Currency" xfId="73"/>
    <cellStyle name="Currency [0]" xfId="74"/>
    <cellStyle name="Comma" xfId="75"/>
    <cellStyle name="Comma [0]" xfId="76"/>
    <cellStyle name="Zarez 2" xfId="77"/>
    <cellStyle name="Zarez 3"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561975</xdr:colOff>
      <xdr:row>3</xdr:row>
      <xdr:rowOff>28575</xdr:rowOff>
    </xdr:to>
    <xdr:pic>
      <xdr:nvPicPr>
        <xdr:cNvPr id="1" name="Slika 2"/>
        <xdr:cNvPicPr preferRelativeResize="1">
          <a:picLocks noChangeAspect="1"/>
        </xdr:cNvPicPr>
      </xdr:nvPicPr>
      <xdr:blipFill>
        <a:blip r:embed="rId1"/>
        <a:stretch>
          <a:fillRect/>
        </a:stretch>
      </xdr:blipFill>
      <xdr:spPr>
        <a:xfrm>
          <a:off x="0" y="314325"/>
          <a:ext cx="19431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561975</xdr:colOff>
      <xdr:row>3</xdr:row>
      <xdr:rowOff>28575</xdr:rowOff>
    </xdr:to>
    <xdr:pic>
      <xdr:nvPicPr>
        <xdr:cNvPr id="1" name="Slika 2"/>
        <xdr:cNvPicPr preferRelativeResize="1">
          <a:picLocks noChangeAspect="1"/>
        </xdr:cNvPicPr>
      </xdr:nvPicPr>
      <xdr:blipFill>
        <a:blip r:embed="rId1"/>
        <a:stretch>
          <a:fillRect/>
        </a:stretch>
      </xdr:blipFill>
      <xdr:spPr>
        <a:xfrm>
          <a:off x="0" y="323850"/>
          <a:ext cx="19431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561975</xdr:colOff>
      <xdr:row>3</xdr:row>
      <xdr:rowOff>28575</xdr:rowOff>
    </xdr:to>
    <xdr:pic>
      <xdr:nvPicPr>
        <xdr:cNvPr id="1" name="Slika 2"/>
        <xdr:cNvPicPr preferRelativeResize="1">
          <a:picLocks noChangeAspect="1"/>
        </xdr:cNvPicPr>
      </xdr:nvPicPr>
      <xdr:blipFill>
        <a:blip r:embed="rId1"/>
        <a:stretch>
          <a:fillRect/>
        </a:stretch>
      </xdr:blipFill>
      <xdr:spPr>
        <a:xfrm>
          <a:off x="0" y="323850"/>
          <a:ext cx="19431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chrack.hr/trgovina/zgradarstvo-knx/instalacijske-uticnice-i-prekidaci-senzori-pokreta-javljaci-dima/visio-ip54-nazidni-program/sklopke/sklopka-izmjenicna-ip54-na-oprugu-n-z-ev210011.html"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G34"/>
  <sheetViews>
    <sheetView tabSelected="1" view="pageBreakPreview" zoomScaleSheetLayoutView="100" workbookViewId="0" topLeftCell="A1">
      <selection activeCell="A14" sqref="A14:E14"/>
    </sheetView>
  </sheetViews>
  <sheetFormatPr defaultColWidth="9.33203125" defaultRowHeight="12.75"/>
  <cols>
    <col min="1" max="1" width="24.16015625" style="30" customWidth="1"/>
    <col min="2" max="2" width="43.5" style="46" customWidth="1"/>
    <col min="3" max="3" width="10.16015625" style="30" customWidth="1"/>
    <col min="4" max="4" width="13.5" style="30" customWidth="1"/>
    <col min="5" max="5" width="14.16015625" style="30" customWidth="1"/>
    <col min="6" max="6" width="10.5" style="30" customWidth="1"/>
    <col min="7" max="16384" width="9.33203125" style="30" customWidth="1"/>
  </cols>
  <sheetData>
    <row r="2" spans="1:6" ht="12">
      <c r="A2" s="28"/>
      <c r="B2" s="28"/>
      <c r="C2" s="29"/>
      <c r="D2" s="29"/>
      <c r="E2" s="29"/>
      <c r="F2" s="29"/>
    </row>
    <row r="3" spans="1:7" ht="63.75" customHeight="1">
      <c r="A3" s="183" t="s">
        <v>111</v>
      </c>
      <c r="B3" s="183"/>
      <c r="C3" s="32"/>
      <c r="D3" s="864" t="s">
        <v>112</v>
      </c>
      <c r="E3" s="864"/>
      <c r="F3" s="864"/>
      <c r="G3" s="184"/>
    </row>
    <row r="4" spans="1:7" ht="12.75">
      <c r="A4" s="185"/>
      <c r="B4" s="185"/>
      <c r="C4" s="186"/>
      <c r="D4" s="186"/>
      <c r="E4" s="186"/>
      <c r="F4" s="186"/>
      <c r="G4" s="187"/>
    </row>
    <row r="5" spans="1:6" ht="12">
      <c r="A5" s="31"/>
      <c r="B5" s="28"/>
      <c r="C5" s="32"/>
      <c r="D5" s="32"/>
      <c r="E5" s="32"/>
      <c r="F5" s="32"/>
    </row>
    <row r="6" spans="1:7" ht="13.5">
      <c r="A6" s="34" t="s">
        <v>51</v>
      </c>
      <c r="B6" s="861" t="s">
        <v>458</v>
      </c>
      <c r="C6" s="861"/>
      <c r="D6" s="861"/>
      <c r="E6" s="861"/>
      <c r="F6" s="861"/>
      <c r="G6" s="33"/>
    </row>
    <row r="7" spans="1:7" ht="13.5">
      <c r="A7" s="34"/>
      <c r="B7" s="295"/>
      <c r="C7" s="296"/>
      <c r="D7" s="297"/>
      <c r="E7" s="298"/>
      <c r="F7" s="298"/>
      <c r="G7" s="33"/>
    </row>
    <row r="8" spans="1:7" ht="28.5" customHeight="1">
      <c r="A8" s="34" t="s">
        <v>241</v>
      </c>
      <c r="B8" s="861" t="s">
        <v>459</v>
      </c>
      <c r="C8" s="861"/>
      <c r="D8" s="861"/>
      <c r="E8" s="861"/>
      <c r="F8" s="298"/>
      <c r="G8" s="33"/>
    </row>
    <row r="9" spans="1:7" ht="13.5">
      <c r="A9" s="34"/>
      <c r="B9" s="295"/>
      <c r="C9" s="296"/>
      <c r="D9" s="297"/>
      <c r="E9" s="298"/>
      <c r="F9" s="298"/>
      <c r="G9" s="33"/>
    </row>
    <row r="10" spans="1:7" ht="13.5">
      <c r="A10" s="34" t="s">
        <v>52</v>
      </c>
      <c r="B10" s="861" t="s">
        <v>460</v>
      </c>
      <c r="C10" s="861"/>
      <c r="D10" s="861"/>
      <c r="E10" s="182"/>
      <c r="F10" s="182"/>
      <c r="G10" s="33"/>
    </row>
    <row r="11" spans="1:7" ht="13.5">
      <c r="A11" s="299"/>
      <c r="B11" s="300"/>
      <c r="C11" s="301"/>
      <c r="D11" s="301"/>
      <c r="E11" s="301"/>
      <c r="F11" s="301"/>
      <c r="G11" s="33"/>
    </row>
    <row r="12" spans="1:7" ht="13.5">
      <c r="A12" s="34" t="s">
        <v>53</v>
      </c>
      <c r="B12" s="35" t="s">
        <v>461</v>
      </c>
      <c r="C12" s="302"/>
      <c r="D12" s="303"/>
      <c r="E12" s="304"/>
      <c r="F12" s="304"/>
      <c r="G12" s="33"/>
    </row>
    <row r="13" spans="1:7" ht="13.5">
      <c r="A13" s="299"/>
      <c r="B13" s="300"/>
      <c r="C13" s="301"/>
      <c r="D13" s="301"/>
      <c r="E13" s="301"/>
      <c r="F13" s="301"/>
      <c r="G13" s="33"/>
    </row>
    <row r="14" spans="1:7" ht="13.5">
      <c r="A14" s="34" t="s">
        <v>54</v>
      </c>
      <c r="B14" s="862" t="s">
        <v>462</v>
      </c>
      <c r="C14" s="862"/>
      <c r="D14" s="862"/>
      <c r="E14" s="862"/>
      <c r="F14" s="304"/>
      <c r="G14" s="33"/>
    </row>
    <row r="15" spans="1:7" ht="12">
      <c r="A15" s="36"/>
      <c r="B15" s="37"/>
      <c r="C15" s="38"/>
      <c r="D15" s="38"/>
      <c r="E15" s="38"/>
      <c r="F15" s="38"/>
      <c r="G15" s="33"/>
    </row>
    <row r="16" spans="1:7" ht="12">
      <c r="A16" s="39"/>
      <c r="B16" s="39"/>
      <c r="C16" s="40"/>
      <c r="D16" s="40"/>
      <c r="E16" s="40"/>
      <c r="F16" s="40"/>
      <c r="G16" s="33"/>
    </row>
    <row r="17" spans="1:7" ht="12">
      <c r="A17" s="39"/>
      <c r="B17" s="39"/>
      <c r="C17" s="40"/>
      <c r="D17" s="40"/>
      <c r="E17" s="40"/>
      <c r="F17" s="40"/>
      <c r="G17" s="33"/>
    </row>
    <row r="18" spans="1:7" ht="12">
      <c r="A18" s="39"/>
      <c r="B18" s="39"/>
      <c r="C18" s="40"/>
      <c r="D18" s="40"/>
      <c r="E18" s="40"/>
      <c r="F18" s="40"/>
      <c r="G18" s="33"/>
    </row>
    <row r="19" spans="1:7" ht="45" customHeight="1">
      <c r="A19" s="863" t="s">
        <v>463</v>
      </c>
      <c r="B19" s="863"/>
      <c r="C19" s="863"/>
      <c r="D19" s="863"/>
      <c r="E19" s="863"/>
      <c r="F19" s="106"/>
      <c r="G19" s="106"/>
    </row>
    <row r="20" spans="1:7" ht="12">
      <c r="A20" s="33"/>
      <c r="B20" s="41"/>
      <c r="C20" s="33"/>
      <c r="D20" s="33"/>
      <c r="E20" s="33"/>
      <c r="F20" s="33"/>
      <c r="G20" s="33"/>
    </row>
    <row r="21" spans="1:7" ht="15">
      <c r="A21" s="42" t="s">
        <v>5</v>
      </c>
      <c r="B21" s="43" t="s">
        <v>42</v>
      </c>
      <c r="C21" s="33"/>
      <c r="D21" s="33"/>
      <c r="E21" s="33"/>
      <c r="F21" s="33"/>
      <c r="G21" s="33"/>
    </row>
    <row r="22" spans="1:7" ht="15">
      <c r="A22" s="42" t="s">
        <v>6</v>
      </c>
      <c r="B22" s="43" t="s">
        <v>44</v>
      </c>
      <c r="C22" s="33"/>
      <c r="D22" s="33"/>
      <c r="E22" s="33"/>
      <c r="F22" s="33"/>
      <c r="G22" s="33"/>
    </row>
    <row r="23" spans="1:7" ht="15">
      <c r="A23" s="42" t="s">
        <v>25</v>
      </c>
      <c r="B23" s="43" t="s">
        <v>55</v>
      </c>
      <c r="C23" s="33"/>
      <c r="D23" s="33"/>
      <c r="E23" s="33"/>
      <c r="F23" s="33"/>
      <c r="G23" s="33"/>
    </row>
    <row r="24" spans="1:7" ht="15">
      <c r="A24" s="42" t="s">
        <v>31</v>
      </c>
      <c r="B24" s="43" t="s">
        <v>56</v>
      </c>
      <c r="C24" s="33"/>
      <c r="D24" s="33"/>
      <c r="E24" s="33"/>
      <c r="F24" s="33"/>
      <c r="G24" s="33"/>
    </row>
    <row r="25" spans="1:7" ht="15">
      <c r="A25" s="42" t="s">
        <v>32</v>
      </c>
      <c r="B25" s="43" t="s">
        <v>374</v>
      </c>
      <c r="C25" s="33"/>
      <c r="D25" s="33"/>
      <c r="E25" s="33"/>
      <c r="F25" s="33"/>
      <c r="G25" s="33"/>
    </row>
    <row r="26" spans="1:7" ht="15">
      <c r="A26" s="42" t="s">
        <v>33</v>
      </c>
      <c r="B26" s="43" t="s">
        <v>264</v>
      </c>
      <c r="C26" s="33"/>
      <c r="D26" s="33"/>
      <c r="E26" s="33"/>
      <c r="F26" s="33"/>
      <c r="G26" s="33"/>
    </row>
    <row r="27" spans="1:7" ht="15">
      <c r="A27" s="42" t="s">
        <v>34</v>
      </c>
      <c r="B27" s="43" t="s">
        <v>100</v>
      </c>
      <c r="C27" s="33"/>
      <c r="D27" s="33"/>
      <c r="E27" s="33"/>
      <c r="F27" s="33"/>
      <c r="G27" s="33"/>
    </row>
    <row r="28" spans="1:7" ht="15">
      <c r="A28" s="42" t="s">
        <v>35</v>
      </c>
      <c r="B28" s="43" t="s">
        <v>418</v>
      </c>
      <c r="C28" s="33"/>
      <c r="D28" s="33"/>
      <c r="E28" s="33"/>
      <c r="F28" s="33"/>
      <c r="G28" s="33"/>
    </row>
    <row r="29" spans="1:7" ht="15">
      <c r="A29" s="44"/>
      <c r="B29" s="45"/>
      <c r="C29" s="33"/>
      <c r="D29" s="33"/>
      <c r="E29" s="33"/>
      <c r="F29" s="33"/>
      <c r="G29" s="33"/>
    </row>
    <row r="30" spans="1:7" ht="15">
      <c r="A30" s="44"/>
      <c r="B30" s="45"/>
      <c r="C30" s="33"/>
      <c r="D30" s="33"/>
      <c r="E30" s="33"/>
      <c r="F30" s="33"/>
      <c r="G30" s="33"/>
    </row>
    <row r="31" spans="1:7" ht="15">
      <c r="A31" s="44"/>
      <c r="B31" s="45"/>
      <c r="C31" s="33"/>
      <c r="D31" s="33"/>
      <c r="E31" s="33"/>
      <c r="F31" s="33"/>
      <c r="G31" s="33"/>
    </row>
    <row r="32" spans="1:7" ht="15">
      <c r="A32" s="44"/>
      <c r="B32" s="45"/>
      <c r="C32" s="33"/>
      <c r="D32" s="33"/>
      <c r="E32" s="33"/>
      <c r="F32" s="33"/>
      <c r="G32" s="33"/>
    </row>
    <row r="33" ht="15">
      <c r="A33" s="42"/>
    </row>
    <row r="34" ht="15">
      <c r="A34" s="42"/>
    </row>
  </sheetData>
  <sheetProtection password="CC3D" sheet="1"/>
  <mergeCells count="6">
    <mergeCell ref="B6:F6"/>
    <mergeCell ref="B14:E14"/>
    <mergeCell ref="A19:E19"/>
    <mergeCell ref="D3:F3"/>
    <mergeCell ref="B10:D10"/>
    <mergeCell ref="B8:E8"/>
  </mergeCells>
  <printOptions/>
  <pageMargins left="0.984251968503937" right="0.5905511811023623" top="0.7480314960629921" bottom="0.7480314960629921" header="0.31496062992125984" footer="0.31496062992125984"/>
  <pageSetup firstPageNumber="1" useFirstPageNumber="1"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F43"/>
  <sheetViews>
    <sheetView view="pageBreakPreview" zoomScaleSheetLayoutView="100" workbookViewId="0" topLeftCell="A19">
      <selection activeCell="N27" sqref="N27"/>
    </sheetView>
  </sheetViews>
  <sheetFormatPr defaultColWidth="10.5" defaultRowHeight="12.75"/>
  <cols>
    <col min="1" max="1" width="10.16015625" style="524" customWidth="1"/>
    <col min="2" max="2" width="63.83203125" style="524" customWidth="1"/>
    <col min="3" max="3" width="10.16015625" style="524" customWidth="1"/>
    <col min="4" max="4" width="14.83203125" style="556" customWidth="1"/>
    <col min="5" max="5" width="14.83203125" style="524" customWidth="1"/>
    <col min="6" max="6" width="17.16015625" style="524" customWidth="1"/>
    <col min="7" max="16384" width="10.5" style="524" customWidth="1"/>
  </cols>
  <sheetData>
    <row r="1" spans="1:6" s="519" customFormat="1" ht="12">
      <c r="A1" s="516" t="s">
        <v>9</v>
      </c>
      <c r="B1" s="517" t="s">
        <v>10</v>
      </c>
      <c r="C1" s="516" t="s">
        <v>11</v>
      </c>
      <c r="D1" s="516" t="s">
        <v>4</v>
      </c>
      <c r="E1" s="518" t="s">
        <v>12</v>
      </c>
      <c r="F1" s="518" t="s">
        <v>13</v>
      </c>
    </row>
    <row r="2" spans="1:6" ht="12">
      <c r="A2" s="520"/>
      <c r="B2" s="521"/>
      <c r="C2" s="520"/>
      <c r="D2" s="522"/>
      <c r="E2" s="523"/>
      <c r="F2" s="522"/>
    </row>
    <row r="3" spans="1:6" ht="11.25" customHeight="1">
      <c r="A3" s="525" t="s">
        <v>35</v>
      </c>
      <c r="B3" s="526" t="s">
        <v>418</v>
      </c>
      <c r="C3" s="527"/>
      <c r="D3" s="528"/>
      <c r="E3" s="529"/>
      <c r="F3" s="530"/>
    </row>
    <row r="4" spans="1:6" ht="11.25" customHeight="1">
      <c r="A4" s="531"/>
      <c r="B4" s="532"/>
      <c r="C4" s="531"/>
      <c r="D4" s="533"/>
      <c r="E4" s="533"/>
      <c r="F4" s="531"/>
    </row>
    <row r="5" spans="1:6" ht="12">
      <c r="A5" s="534" t="s">
        <v>0</v>
      </c>
      <c r="B5" s="535" t="s">
        <v>3</v>
      </c>
      <c r="C5" s="536"/>
      <c r="D5" s="536"/>
      <c r="E5" s="536"/>
      <c r="F5" s="536"/>
    </row>
    <row r="6" spans="1:6" ht="12">
      <c r="A6" s="531"/>
      <c r="B6" s="532"/>
      <c r="C6" s="531"/>
      <c r="D6" s="533"/>
      <c r="E6" s="799"/>
      <c r="F6" s="531"/>
    </row>
    <row r="7" spans="1:6" ht="12">
      <c r="A7" s="537" t="s">
        <v>194</v>
      </c>
      <c r="B7" s="538" t="s">
        <v>420</v>
      </c>
      <c r="C7" s="539"/>
      <c r="D7" s="540"/>
      <c r="E7" s="847"/>
      <c r="F7" s="539"/>
    </row>
    <row r="8" spans="1:6" ht="12">
      <c r="A8" s="531"/>
      <c r="B8" s="532"/>
      <c r="C8" s="531"/>
      <c r="D8" s="533"/>
      <c r="E8" s="799"/>
      <c r="F8" s="531"/>
    </row>
    <row r="9" spans="1:6" ht="69" customHeight="1">
      <c r="A9" s="541"/>
      <c r="B9" s="542" t="s">
        <v>421</v>
      </c>
      <c r="C9" s="543"/>
      <c r="D9" s="533"/>
      <c r="E9" s="799"/>
      <c r="F9" s="544"/>
    </row>
    <row r="10" spans="1:6" ht="14.25" customHeight="1">
      <c r="A10" s="541"/>
      <c r="B10" s="542" t="s">
        <v>466</v>
      </c>
      <c r="C10" s="531" t="s">
        <v>467</v>
      </c>
      <c r="D10" s="533">
        <v>14</v>
      </c>
      <c r="E10" s="799"/>
      <c r="F10" s="545">
        <f>D10*E10</f>
        <v>0</v>
      </c>
    </row>
    <row r="11" spans="1:6" ht="15" customHeight="1">
      <c r="A11" s="541"/>
      <c r="B11" s="542"/>
      <c r="C11" s="531"/>
      <c r="D11" s="533"/>
      <c r="E11" s="799"/>
      <c r="F11" s="545"/>
    </row>
    <row r="12" spans="1:6" ht="12">
      <c r="A12" s="534" t="s">
        <v>0</v>
      </c>
      <c r="B12" s="535" t="s">
        <v>123</v>
      </c>
      <c r="C12" s="536"/>
      <c r="D12" s="536"/>
      <c r="E12" s="536"/>
      <c r="F12" s="546">
        <f>SUM(F6:F11)</f>
        <v>0</v>
      </c>
    </row>
    <row r="13" spans="1:6" ht="12">
      <c r="A13" s="541"/>
      <c r="B13" s="532"/>
      <c r="C13" s="531"/>
      <c r="D13" s="533"/>
      <c r="E13" s="533"/>
      <c r="F13" s="545"/>
    </row>
    <row r="14" spans="1:6" ht="12">
      <c r="A14" s="534" t="s">
        <v>1</v>
      </c>
      <c r="B14" s="535" t="s">
        <v>422</v>
      </c>
      <c r="C14" s="536"/>
      <c r="D14" s="536"/>
      <c r="E14" s="536"/>
      <c r="F14" s="546"/>
    </row>
    <row r="15" spans="1:6" ht="15" customHeight="1">
      <c r="A15" s="541"/>
      <c r="B15" s="532"/>
      <c r="C15" s="531"/>
      <c r="D15" s="533"/>
      <c r="E15" s="799"/>
      <c r="F15" s="545"/>
    </row>
    <row r="16" spans="1:6" ht="12">
      <c r="A16" s="537" t="s">
        <v>196</v>
      </c>
      <c r="B16" s="538" t="s">
        <v>424</v>
      </c>
      <c r="C16" s="539"/>
      <c r="D16" s="540"/>
      <c r="E16" s="847"/>
      <c r="F16" s="547"/>
    </row>
    <row r="17" spans="1:6" ht="12">
      <c r="A17" s="531"/>
      <c r="B17" s="532"/>
      <c r="C17" s="531"/>
      <c r="D17" s="533"/>
      <c r="E17" s="799"/>
      <c r="F17" s="544"/>
    </row>
    <row r="18" spans="1:6" ht="100.5" customHeight="1">
      <c r="A18" s="541"/>
      <c r="B18" s="542" t="s">
        <v>425</v>
      </c>
      <c r="C18" s="543"/>
      <c r="D18" s="533"/>
      <c r="E18" s="799"/>
      <c r="F18" s="544"/>
    </row>
    <row r="19" spans="1:6" ht="13.5">
      <c r="A19" s="541"/>
      <c r="B19" s="542" t="s">
        <v>468</v>
      </c>
      <c r="C19" s="531" t="s">
        <v>467</v>
      </c>
      <c r="D19" s="533">
        <v>14</v>
      </c>
      <c r="E19" s="799"/>
      <c r="F19" s="545">
        <f>D19*E19</f>
        <v>0</v>
      </c>
    </row>
    <row r="20" spans="1:6" ht="12">
      <c r="A20" s="541"/>
      <c r="B20" s="542"/>
      <c r="C20" s="531"/>
      <c r="D20" s="533"/>
      <c r="E20" s="799"/>
      <c r="F20" s="545"/>
    </row>
    <row r="21" spans="1:6" ht="12">
      <c r="A21" s="534" t="s">
        <v>1</v>
      </c>
      <c r="B21" s="535" t="s">
        <v>426</v>
      </c>
      <c r="C21" s="536"/>
      <c r="D21" s="536"/>
      <c r="E21" s="536"/>
      <c r="F21" s="546">
        <f>SUM(F15:F20)</f>
        <v>0</v>
      </c>
    </row>
    <row r="22" spans="1:6" ht="12">
      <c r="A22" s="541"/>
      <c r="B22" s="532"/>
      <c r="C22" s="531"/>
      <c r="D22" s="533"/>
      <c r="E22" s="533"/>
      <c r="F22" s="545"/>
    </row>
    <row r="23" spans="1:6" ht="12">
      <c r="A23" s="534" t="s">
        <v>15</v>
      </c>
      <c r="B23" s="535" t="s">
        <v>154</v>
      </c>
      <c r="C23" s="536"/>
      <c r="D23" s="536"/>
      <c r="E23" s="536"/>
      <c r="F23" s="546"/>
    </row>
    <row r="24" spans="1:6" ht="12">
      <c r="A24" s="541"/>
      <c r="B24" s="532"/>
      <c r="C24" s="531"/>
      <c r="D24" s="533"/>
      <c r="E24" s="799"/>
      <c r="F24" s="545"/>
    </row>
    <row r="25" spans="1:6" ht="14.25" customHeight="1">
      <c r="A25" s="537" t="s">
        <v>197</v>
      </c>
      <c r="B25" s="538" t="s">
        <v>427</v>
      </c>
      <c r="C25" s="539"/>
      <c r="D25" s="540"/>
      <c r="E25" s="847"/>
      <c r="F25" s="547"/>
    </row>
    <row r="26" spans="1:6" ht="12">
      <c r="A26" s="531"/>
      <c r="B26" s="532"/>
      <c r="C26" s="531"/>
      <c r="D26" s="533"/>
      <c r="E26" s="799"/>
      <c r="F26" s="544"/>
    </row>
    <row r="27" spans="1:6" ht="159.75" customHeight="1">
      <c r="A27" s="541"/>
      <c r="B27" s="542" t="s">
        <v>703</v>
      </c>
      <c r="C27" s="543"/>
      <c r="D27" s="533"/>
      <c r="E27" s="799"/>
      <c r="F27" s="544"/>
    </row>
    <row r="28" spans="1:6" ht="15" customHeight="1">
      <c r="A28" s="541"/>
      <c r="B28" s="542" t="s">
        <v>428</v>
      </c>
      <c r="C28" s="531" t="s">
        <v>14</v>
      </c>
      <c r="D28" s="533">
        <v>244</v>
      </c>
      <c r="E28" s="799"/>
      <c r="F28" s="545">
        <f>D28*E28</f>
        <v>0</v>
      </c>
    </row>
    <row r="29" spans="1:6" ht="15" customHeight="1">
      <c r="A29" s="541"/>
      <c r="B29" s="542"/>
      <c r="C29" s="531"/>
      <c r="D29" s="533"/>
      <c r="E29" s="799"/>
      <c r="F29" s="545"/>
    </row>
    <row r="30" spans="1:6" ht="12">
      <c r="A30" s="537" t="s">
        <v>198</v>
      </c>
      <c r="B30" s="538" t="s">
        <v>429</v>
      </c>
      <c r="C30" s="539"/>
      <c r="D30" s="540"/>
      <c r="E30" s="847"/>
      <c r="F30" s="547"/>
    </row>
    <row r="31" spans="1:6" ht="12">
      <c r="A31" s="541"/>
      <c r="B31" s="542"/>
      <c r="C31" s="531"/>
      <c r="D31" s="533"/>
      <c r="E31" s="799"/>
      <c r="F31" s="545"/>
    </row>
    <row r="32" spans="1:6" ht="137.25">
      <c r="A32" s="541"/>
      <c r="B32" s="542" t="s">
        <v>704</v>
      </c>
      <c r="C32" s="531"/>
      <c r="D32" s="533"/>
      <c r="E32" s="799"/>
      <c r="F32" s="545"/>
    </row>
    <row r="33" spans="1:6" ht="12">
      <c r="A33" s="541"/>
      <c r="B33" s="548" t="s">
        <v>431</v>
      </c>
      <c r="C33" s="549" t="s">
        <v>22</v>
      </c>
      <c r="D33" s="550">
        <v>1</v>
      </c>
      <c r="E33" s="799"/>
      <c r="F33" s="545">
        <f>D33*E33</f>
        <v>0</v>
      </c>
    </row>
    <row r="34" spans="1:6" ht="12">
      <c r="A34" s="541"/>
      <c r="B34" s="548" t="s">
        <v>432</v>
      </c>
      <c r="C34" s="549" t="s">
        <v>22</v>
      </c>
      <c r="D34" s="550">
        <v>1</v>
      </c>
      <c r="E34" s="799"/>
      <c r="F34" s="545">
        <f>D34*E34</f>
        <v>0</v>
      </c>
    </row>
    <row r="35" spans="1:6" ht="12">
      <c r="A35" s="541"/>
      <c r="B35" s="548"/>
      <c r="C35" s="549"/>
      <c r="D35" s="550"/>
      <c r="E35" s="799"/>
      <c r="F35" s="545"/>
    </row>
    <row r="36" spans="1:6" ht="12">
      <c r="A36" s="534" t="s">
        <v>15</v>
      </c>
      <c r="B36" s="535" t="s">
        <v>158</v>
      </c>
      <c r="C36" s="536"/>
      <c r="D36" s="536"/>
      <c r="E36" s="536"/>
      <c r="F36" s="546">
        <f>SUM(F24:F35)</f>
        <v>0</v>
      </c>
    </row>
    <row r="37" spans="1:6" ht="12">
      <c r="A37" s="541"/>
      <c r="B37" s="542"/>
      <c r="C37" s="531"/>
      <c r="D37" s="533"/>
      <c r="E37" s="799"/>
      <c r="F37" s="545"/>
    </row>
    <row r="38" spans="1:6" ht="12">
      <c r="A38" s="551"/>
      <c r="B38" s="542"/>
      <c r="C38" s="531"/>
      <c r="D38" s="533"/>
      <c r="E38" s="799"/>
      <c r="F38" s="545"/>
    </row>
    <row r="39" spans="1:6" ht="12">
      <c r="A39" s="534" t="s">
        <v>0</v>
      </c>
      <c r="B39" s="535" t="s">
        <v>123</v>
      </c>
      <c r="C39" s="536"/>
      <c r="D39" s="536"/>
      <c r="E39" s="536"/>
      <c r="F39" s="546">
        <f>F12</f>
        <v>0</v>
      </c>
    </row>
    <row r="40" spans="1:6" ht="12">
      <c r="A40" s="534" t="s">
        <v>1</v>
      </c>
      <c r="B40" s="535" t="s">
        <v>426</v>
      </c>
      <c r="C40" s="536"/>
      <c r="D40" s="536"/>
      <c r="E40" s="536"/>
      <c r="F40" s="546">
        <f>F21</f>
        <v>0</v>
      </c>
    </row>
    <row r="41" spans="1:6" ht="12">
      <c r="A41" s="534" t="s">
        <v>15</v>
      </c>
      <c r="B41" s="535" t="s">
        <v>158</v>
      </c>
      <c r="C41" s="536"/>
      <c r="D41" s="536"/>
      <c r="E41" s="536"/>
      <c r="F41" s="546">
        <f>F36</f>
        <v>0</v>
      </c>
    </row>
    <row r="42" spans="1:6" ht="12">
      <c r="A42" s="551"/>
      <c r="B42" s="542"/>
      <c r="C42" s="531"/>
      <c r="D42" s="533"/>
      <c r="E42" s="799"/>
      <c r="F42" s="545"/>
    </row>
    <row r="43" spans="1:6" ht="12">
      <c r="A43" s="534" t="s">
        <v>35</v>
      </c>
      <c r="B43" s="552" t="s">
        <v>430</v>
      </c>
      <c r="C43" s="553"/>
      <c r="D43" s="554"/>
      <c r="E43" s="555"/>
      <c r="F43" s="546">
        <f>SUM(F39:F41)</f>
        <v>0</v>
      </c>
    </row>
  </sheetData>
  <sheetProtection password="CC3D" sheet="1"/>
  <printOptions/>
  <pageMargins left="0.984251968503937" right="0.5905511811023623" top="0.7480314960629921" bottom="0.7480314960629921" header="0.31496062992125984" footer="0.31496062992125984"/>
  <pageSetup firstPageNumber="1" useFirstPageNumber="1" fitToHeight="0" fitToWidth="1" horizontalDpi="300" verticalDpi="300" orientation="portrait" paperSize="9" scale="80" r:id="rId1"/>
  <headerFooter>
    <oddHeader>&amp;C&amp;"+,Uobičajeno"Reciklažno dvorište "Kloštar Podravski"</oddHeader>
    <oddFooter>&amp;C&amp;"-,Uobičajeno"Stranica &amp;P od &amp;N</oddFooter>
  </headerFooter>
  <rowBreaks count="1" manualBreakCount="1">
    <brk id="36" max="5" man="1"/>
  </rowBreaks>
</worksheet>
</file>

<file path=xl/worksheets/sheet11.xml><?xml version="1.0" encoding="utf-8"?>
<worksheet xmlns="http://schemas.openxmlformats.org/spreadsheetml/2006/main" xmlns:r="http://schemas.openxmlformats.org/officeDocument/2006/relationships">
  <sheetPr>
    <tabColor rgb="FFFFC000"/>
  </sheetPr>
  <dimension ref="A1:E13"/>
  <sheetViews>
    <sheetView view="pageBreakPreview" zoomScaleSheetLayoutView="100" workbookViewId="0" topLeftCell="B1">
      <selection activeCell="B3" sqref="B3"/>
    </sheetView>
  </sheetViews>
  <sheetFormatPr defaultColWidth="10.33203125" defaultRowHeight="12.75"/>
  <cols>
    <col min="1" max="1" width="6.16015625" style="66" customWidth="1"/>
    <col min="2" max="2" width="61.16015625" style="66" customWidth="1"/>
    <col min="3" max="3" width="18.66015625" style="66" customWidth="1"/>
    <col min="4" max="4" width="18.66015625" style="79" customWidth="1"/>
    <col min="5" max="5" width="10.33203125" style="66" customWidth="1"/>
    <col min="6" max="6" width="15" style="66" bestFit="1" customWidth="1"/>
    <col min="7" max="16384" width="10.33203125" style="66" customWidth="1"/>
  </cols>
  <sheetData>
    <row r="1" spans="1:5" ht="12">
      <c r="A1" s="61"/>
      <c r="B1" s="62"/>
      <c r="C1" s="63"/>
      <c r="D1" s="64"/>
      <c r="E1" s="65"/>
    </row>
    <row r="2" spans="1:4" ht="15">
      <c r="A2" s="67"/>
      <c r="B2" s="68" t="s">
        <v>679</v>
      </c>
      <c r="C2" s="70"/>
      <c r="D2" s="71"/>
    </row>
    <row r="3" spans="1:4" ht="12">
      <c r="A3" s="67"/>
      <c r="B3" s="69"/>
      <c r="C3" s="70"/>
      <c r="D3" s="71"/>
    </row>
    <row r="4" spans="1:4" ht="15">
      <c r="A4" s="72" t="s">
        <v>5</v>
      </c>
      <c r="B4" s="391" t="s">
        <v>473</v>
      </c>
      <c r="C4" s="392"/>
      <c r="D4" s="80">
        <f>'M1_1_Krajobrazno uređenje'!F42</f>
        <v>0</v>
      </c>
    </row>
    <row r="5" spans="1:4" ht="15">
      <c r="A5" s="72" t="s">
        <v>6</v>
      </c>
      <c r="B5" s="391" t="s">
        <v>44</v>
      </c>
      <c r="C5" s="392"/>
      <c r="D5" s="80">
        <f>'M1_2_Oprema'!F43</f>
        <v>0</v>
      </c>
    </row>
    <row r="6" spans="1:4" ht="12.75" customHeight="1">
      <c r="A6" s="72" t="s">
        <v>25</v>
      </c>
      <c r="B6" s="391" t="s">
        <v>55</v>
      </c>
      <c r="C6" s="392"/>
      <c r="D6" s="80">
        <f>'M1_3_Prometnice'!F146</f>
        <v>0</v>
      </c>
    </row>
    <row r="7" spans="1:4" ht="12.75" customHeight="1">
      <c r="A7" s="72" t="s">
        <v>31</v>
      </c>
      <c r="B7" s="391" t="s">
        <v>56</v>
      </c>
      <c r="C7" s="392"/>
      <c r="D7" s="80">
        <f>'M1_4_V i O'!F362</f>
        <v>0</v>
      </c>
    </row>
    <row r="8" spans="1:4" ht="12.75" customHeight="1">
      <c r="A8" s="72" t="s">
        <v>32</v>
      </c>
      <c r="B8" s="391" t="s">
        <v>374</v>
      </c>
      <c r="C8" s="392"/>
      <c r="D8" s="80">
        <f>'M1_5_Kont za zaposlene'!F17</f>
        <v>0</v>
      </c>
    </row>
    <row r="9" spans="1:4" ht="12.75" customHeight="1">
      <c r="A9" s="72" t="s">
        <v>33</v>
      </c>
      <c r="B9" s="391" t="s">
        <v>264</v>
      </c>
      <c r="C9" s="392"/>
      <c r="D9" s="80">
        <f>'M1_6_Mjeriteljska Kućica'!F14</f>
        <v>0</v>
      </c>
    </row>
    <row r="10" spans="1:4" ht="12.75" customHeight="1">
      <c r="A10" s="72" t="s">
        <v>34</v>
      </c>
      <c r="B10" s="391" t="s">
        <v>100</v>
      </c>
      <c r="C10" s="392"/>
      <c r="D10" s="80">
        <f>'M1_7_Vaga'!F90</f>
        <v>0</v>
      </c>
    </row>
    <row r="11" spans="1:4" ht="12.75" customHeight="1">
      <c r="A11" s="72" t="s">
        <v>35</v>
      </c>
      <c r="B11" s="391" t="s">
        <v>418</v>
      </c>
      <c r="C11" s="392"/>
      <c r="D11" s="80">
        <f>'M1_8_Ograda'!F43</f>
        <v>0</v>
      </c>
    </row>
    <row r="12" spans="1:4" s="76" customFormat="1" ht="12">
      <c r="A12" s="75"/>
      <c r="B12" s="883" t="s">
        <v>17</v>
      </c>
      <c r="C12" s="883"/>
      <c r="D12" s="81">
        <f>SUM(D4:D11)</f>
        <v>0</v>
      </c>
    </row>
    <row r="13" spans="1:4" ht="12">
      <c r="A13" s="77"/>
      <c r="B13" s="884"/>
      <c r="C13" s="884"/>
      <c r="D13" s="78"/>
    </row>
  </sheetData>
  <sheetProtection password="CC3D" sheet="1"/>
  <mergeCells count="2">
    <mergeCell ref="B12:C12"/>
    <mergeCell ref="B13:C13"/>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&amp;C&amp;"Cambria,Uobičajeno"Reciklažno dvorište "Kloštar Podravski"</oddHeader>
    <oddFooter>&amp;C&amp;"Cambria,Uobičajeno"Stranica &amp;P od &amp;N</oddFooter>
  </headerFooter>
</worksheet>
</file>

<file path=xl/worksheets/sheet12.xml><?xml version="1.0" encoding="utf-8"?>
<worksheet xmlns="http://schemas.openxmlformats.org/spreadsheetml/2006/main" xmlns:r="http://schemas.openxmlformats.org/officeDocument/2006/relationships">
  <sheetPr>
    <tabColor rgb="FF00B0F0"/>
  </sheetPr>
  <dimension ref="A1:F22"/>
  <sheetViews>
    <sheetView view="pageBreakPreview" zoomScaleSheetLayoutView="100" zoomScalePageLayoutView="0" workbookViewId="0" topLeftCell="A10">
      <selection activeCell="A22" sqref="A22"/>
    </sheetView>
  </sheetViews>
  <sheetFormatPr defaultColWidth="9.33203125" defaultRowHeight="12.75"/>
  <cols>
    <col min="1" max="1" width="24.16015625" style="0" customWidth="1"/>
    <col min="2" max="2" width="43.5" style="0" customWidth="1"/>
    <col min="3" max="3" width="10.16015625" style="0" customWidth="1"/>
    <col min="4" max="4" width="13.5" style="0" customWidth="1"/>
    <col min="5" max="5" width="14.16015625" style="0" customWidth="1"/>
    <col min="6" max="6" width="10.5" style="0" customWidth="1"/>
  </cols>
  <sheetData>
    <row r="1" spans="1:6" ht="12.75">
      <c r="A1" s="30"/>
      <c r="B1" s="46"/>
      <c r="C1" s="30"/>
      <c r="D1" s="30"/>
      <c r="E1" s="30"/>
      <c r="F1" s="30"/>
    </row>
    <row r="2" spans="1:6" ht="12.75">
      <c r="A2" s="28"/>
      <c r="B2" s="28"/>
      <c r="C2" s="29"/>
      <c r="D2" s="29"/>
      <c r="E2" s="29"/>
      <c r="F2" s="29"/>
    </row>
    <row r="3" spans="1:6" ht="12.75">
      <c r="A3" s="183" t="s">
        <v>111</v>
      </c>
      <c r="B3" s="183"/>
      <c r="C3" s="32"/>
      <c r="D3" s="864" t="s">
        <v>112</v>
      </c>
      <c r="E3" s="864"/>
      <c r="F3" s="864"/>
    </row>
    <row r="4" spans="1:6" ht="12.75">
      <c r="A4" s="185"/>
      <c r="B4" s="185"/>
      <c r="C4" s="186"/>
      <c r="D4" s="186"/>
      <c r="E4" s="186"/>
      <c r="F4" s="186"/>
    </row>
    <row r="5" spans="1:6" ht="12.75">
      <c r="A5" s="188"/>
      <c r="B5" s="188"/>
      <c r="C5" s="189"/>
      <c r="D5" s="189"/>
      <c r="E5" s="189"/>
      <c r="F5" s="189"/>
    </row>
    <row r="6" spans="1:6" ht="14.25" customHeight="1">
      <c r="A6" s="34" t="s">
        <v>51</v>
      </c>
      <c r="B6" s="861" t="s">
        <v>458</v>
      </c>
      <c r="C6" s="861"/>
      <c r="D6" s="861"/>
      <c r="E6" s="861"/>
      <c r="F6" s="861"/>
    </row>
    <row r="7" spans="1:6" ht="13.5">
      <c r="A7" s="34"/>
      <c r="B7" s="295"/>
      <c r="C7" s="296"/>
      <c r="D7" s="297"/>
      <c r="E7" s="298"/>
      <c r="F7" s="298"/>
    </row>
    <row r="8" spans="1:6" ht="28.5" customHeight="1">
      <c r="A8" s="34" t="s">
        <v>241</v>
      </c>
      <c r="B8" s="861" t="s">
        <v>459</v>
      </c>
      <c r="C8" s="861"/>
      <c r="D8" s="861"/>
      <c r="E8" s="861"/>
      <c r="F8" s="298"/>
    </row>
    <row r="9" spans="1:6" ht="13.5">
      <c r="A9" s="34"/>
      <c r="B9" s="295"/>
      <c r="C9" s="296"/>
      <c r="D9" s="297"/>
      <c r="E9" s="298"/>
      <c r="F9" s="298"/>
    </row>
    <row r="10" spans="1:6" ht="28.5" customHeight="1">
      <c r="A10" s="34" t="s">
        <v>52</v>
      </c>
      <c r="B10" s="861" t="s">
        <v>460</v>
      </c>
      <c r="C10" s="861"/>
      <c r="D10" s="861"/>
      <c r="E10" s="182"/>
      <c r="F10" s="182"/>
    </row>
    <row r="11" spans="1:6" ht="13.5">
      <c r="A11" s="299"/>
      <c r="B11" s="300"/>
      <c r="C11" s="301"/>
      <c r="D11" s="301"/>
      <c r="E11" s="301"/>
      <c r="F11" s="301"/>
    </row>
    <row r="12" spans="1:6" ht="13.5">
      <c r="A12" s="34" t="s">
        <v>53</v>
      </c>
      <c r="B12" s="35" t="s">
        <v>531</v>
      </c>
      <c r="C12" s="302"/>
      <c r="D12" s="303"/>
      <c r="E12" s="304"/>
      <c r="F12" s="304"/>
    </row>
    <row r="13" spans="1:6" ht="13.5">
      <c r="A13" s="299"/>
      <c r="B13" s="300"/>
      <c r="C13" s="301"/>
      <c r="D13" s="301"/>
      <c r="E13" s="301"/>
      <c r="F13" s="301"/>
    </row>
    <row r="14" spans="1:6" ht="13.5">
      <c r="A14" s="34" t="s">
        <v>54</v>
      </c>
      <c r="B14" s="862" t="s">
        <v>462</v>
      </c>
      <c r="C14" s="862"/>
      <c r="D14" s="862"/>
      <c r="E14" s="862"/>
      <c r="F14" s="304"/>
    </row>
    <row r="15" spans="1:6" ht="12.75">
      <c r="A15" s="39"/>
      <c r="B15" s="39"/>
      <c r="C15" s="40"/>
      <c r="D15" s="40"/>
      <c r="E15" s="40"/>
      <c r="F15" s="40"/>
    </row>
    <row r="16" spans="1:6" ht="12.75">
      <c r="A16" s="39"/>
      <c r="B16" s="39"/>
      <c r="C16" s="40"/>
      <c r="D16" s="40"/>
      <c r="E16" s="40"/>
      <c r="F16" s="40"/>
    </row>
    <row r="17" spans="1:6" ht="12.75">
      <c r="A17" s="39"/>
      <c r="B17" s="39"/>
      <c r="C17" s="40"/>
      <c r="D17" s="40"/>
      <c r="E17" s="40"/>
      <c r="F17" s="40"/>
    </row>
    <row r="18" spans="1:6" ht="12.75">
      <c r="A18" s="39"/>
      <c r="B18" s="39"/>
      <c r="C18" s="40"/>
      <c r="D18" s="40"/>
      <c r="E18" s="40"/>
      <c r="F18" s="40"/>
    </row>
    <row r="19" spans="1:6" ht="45" customHeight="1">
      <c r="A19" s="863" t="s">
        <v>644</v>
      </c>
      <c r="B19" s="863"/>
      <c r="C19" s="863"/>
      <c r="D19" s="863"/>
      <c r="E19" s="863"/>
      <c r="F19" s="106"/>
    </row>
    <row r="20" spans="1:6" ht="12.75">
      <c r="A20" s="33"/>
      <c r="B20" s="41"/>
      <c r="C20" s="33"/>
      <c r="D20" s="33"/>
      <c r="E20" s="33"/>
      <c r="F20" s="33"/>
    </row>
    <row r="21" spans="1:6" ht="15">
      <c r="A21" s="765" t="s">
        <v>36</v>
      </c>
      <c r="B21" s="74" t="s">
        <v>191</v>
      </c>
      <c r="C21" s="33"/>
      <c r="D21" s="33"/>
      <c r="E21" s="33"/>
      <c r="F21" s="33"/>
    </row>
    <row r="22" spans="1:6" ht="15">
      <c r="A22" s="42"/>
      <c r="B22" s="43"/>
      <c r="C22" s="33"/>
      <c r="D22" s="33"/>
      <c r="E22" s="33"/>
      <c r="F22" s="33"/>
    </row>
  </sheetData>
  <sheetProtection password="CC3D" sheet="1"/>
  <mergeCells count="6">
    <mergeCell ref="D3:F3"/>
    <mergeCell ref="B6:F6"/>
    <mergeCell ref="B14:E14"/>
    <mergeCell ref="A19:E19"/>
    <mergeCell ref="B8:E8"/>
    <mergeCell ref="B10:D10"/>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F159"/>
  <sheetViews>
    <sheetView view="pageBreakPreview" zoomScale="85" zoomScaleSheetLayoutView="85" zoomScalePageLayoutView="0" workbookViewId="0" topLeftCell="A141">
      <selection activeCell="P153" sqref="P153"/>
    </sheetView>
  </sheetViews>
  <sheetFormatPr defaultColWidth="9.33203125" defaultRowHeight="12.75"/>
  <cols>
    <col min="1" max="1" width="8.83203125" style="622" customWidth="1"/>
    <col min="2" max="2" width="54.83203125" style="622" customWidth="1"/>
    <col min="3" max="3" width="10.83203125" style="622" customWidth="1"/>
    <col min="4" max="5" width="12.83203125" style="622" customWidth="1"/>
    <col min="6" max="6" width="15.83203125" style="622" customWidth="1"/>
    <col min="7" max="16384" width="9.33203125" style="622" customWidth="1"/>
  </cols>
  <sheetData>
    <row r="1" spans="1:6" s="566" customFormat="1" ht="12">
      <c r="A1" s="714"/>
      <c r="B1" s="885" t="s">
        <v>63</v>
      </c>
      <c r="C1" s="885"/>
      <c r="D1" s="885"/>
      <c r="E1" s="885"/>
      <c r="F1" s="885"/>
    </row>
    <row r="2" spans="1:6" s="566" customFormat="1" ht="12">
      <c r="A2" s="714"/>
      <c r="B2" s="715"/>
      <c r="C2" s="716"/>
      <c r="D2" s="717"/>
      <c r="E2" s="718"/>
      <c r="F2" s="719"/>
    </row>
    <row r="3" spans="1:6" s="566" customFormat="1" ht="205.5" customHeight="1">
      <c r="A3" s="886" t="s">
        <v>601</v>
      </c>
      <c r="B3" s="886"/>
      <c r="C3" s="886"/>
      <c r="D3" s="886"/>
      <c r="E3" s="886"/>
      <c r="F3" s="886"/>
    </row>
    <row r="4" spans="1:6" s="566" customFormat="1" ht="12">
      <c r="A4" s="714"/>
      <c r="B4" s="715"/>
      <c r="C4" s="716"/>
      <c r="D4" s="717"/>
      <c r="E4" s="718"/>
      <c r="F4" s="719"/>
    </row>
    <row r="5" spans="1:6" s="566" customFormat="1" ht="12">
      <c r="A5" s="720" t="s">
        <v>9</v>
      </c>
      <c r="B5" s="721" t="s">
        <v>10</v>
      </c>
      <c r="C5" s="721" t="s">
        <v>11</v>
      </c>
      <c r="D5" s="721" t="s">
        <v>4</v>
      </c>
      <c r="E5" s="722" t="s">
        <v>12</v>
      </c>
      <c r="F5" s="722" t="s">
        <v>13</v>
      </c>
    </row>
    <row r="6" spans="1:6" s="566" customFormat="1" ht="12">
      <c r="A6" s="723"/>
      <c r="B6" s="724"/>
      <c r="C6" s="725"/>
      <c r="D6" s="725"/>
      <c r="E6" s="726"/>
      <c r="F6" s="726"/>
    </row>
    <row r="7" spans="1:6" s="566" customFormat="1" ht="12">
      <c r="A7" s="761" t="s">
        <v>36</v>
      </c>
      <c r="B7" s="727" t="s">
        <v>191</v>
      </c>
      <c r="C7" s="728"/>
      <c r="D7" s="728"/>
      <c r="E7" s="727"/>
      <c r="F7" s="727"/>
    </row>
    <row r="8" spans="1:6" s="566" customFormat="1" ht="12">
      <c r="A8" s="723"/>
      <c r="B8" s="724"/>
      <c r="C8" s="725"/>
      <c r="D8" s="725"/>
      <c r="E8" s="726"/>
      <c r="F8" s="726"/>
    </row>
    <row r="9" spans="1:6" s="566" customFormat="1" ht="12">
      <c r="A9" s="207" t="s">
        <v>95</v>
      </c>
      <c r="B9" s="208" t="s">
        <v>2</v>
      </c>
      <c r="C9" s="284"/>
      <c r="D9" s="285"/>
      <c r="E9" s="209"/>
      <c r="F9" s="212"/>
    </row>
    <row r="10" spans="1:6" s="566" customFormat="1" ht="12">
      <c r="A10" s="213"/>
      <c r="B10" s="214"/>
      <c r="C10" s="233"/>
      <c r="D10" s="231"/>
      <c r="E10" s="167"/>
      <c r="F10" s="170"/>
    </row>
    <row r="11" spans="1:6" s="566" customFormat="1" ht="12">
      <c r="A11" s="213" t="s">
        <v>359</v>
      </c>
      <c r="B11" s="214" t="s">
        <v>195</v>
      </c>
      <c r="C11" s="233"/>
      <c r="D11" s="231"/>
      <c r="E11" s="167"/>
      <c r="F11" s="170"/>
    </row>
    <row r="12" spans="1:6" s="566" customFormat="1" ht="12">
      <c r="A12" s="213"/>
      <c r="B12" s="214"/>
      <c r="C12" s="233"/>
      <c r="D12" s="231"/>
      <c r="E12" s="167"/>
      <c r="F12" s="170"/>
    </row>
    <row r="13" spans="1:6" s="566" customFormat="1" ht="69.75" customHeight="1">
      <c r="A13" s="162"/>
      <c r="B13" s="161" t="s">
        <v>561</v>
      </c>
      <c r="C13" s="235"/>
      <c r="D13" s="227"/>
      <c r="E13" s="167"/>
      <c r="F13" s="170"/>
    </row>
    <row r="14" spans="1:6" s="566" customFormat="1" ht="13.5">
      <c r="A14" s="164"/>
      <c r="B14" s="163" t="s">
        <v>615</v>
      </c>
      <c r="C14" s="232" t="s">
        <v>616</v>
      </c>
      <c r="D14" s="232">
        <v>354</v>
      </c>
      <c r="E14" s="165"/>
      <c r="F14" s="166">
        <f>D14*E14</f>
        <v>0</v>
      </c>
    </row>
    <row r="15" spans="1:6" s="566" customFormat="1" ht="12">
      <c r="A15" s="207" t="str">
        <f>A9</f>
        <v>A</v>
      </c>
      <c r="B15" s="208" t="s">
        <v>46</v>
      </c>
      <c r="C15" s="887"/>
      <c r="D15" s="887"/>
      <c r="E15" s="209"/>
      <c r="F15" s="210">
        <f>SUM(F10:F14)</f>
        <v>0</v>
      </c>
    </row>
    <row r="16" spans="1:6" s="566" customFormat="1" ht="12">
      <c r="A16" s="213"/>
      <c r="B16" s="215"/>
      <c r="C16" s="236"/>
      <c r="D16" s="229"/>
      <c r="E16" s="167"/>
      <c r="F16" s="170"/>
    </row>
    <row r="17" spans="1:6" s="566" customFormat="1" ht="12">
      <c r="A17" s="207" t="s">
        <v>97</v>
      </c>
      <c r="B17" s="208" t="s">
        <v>3</v>
      </c>
      <c r="C17" s="237"/>
      <c r="D17" s="238"/>
      <c r="E17" s="209"/>
      <c r="F17" s="211"/>
    </row>
    <row r="18" spans="1:6" s="566" customFormat="1" ht="12">
      <c r="A18" s="216"/>
      <c r="B18" s="217"/>
      <c r="C18" s="236"/>
      <c r="D18" s="229"/>
      <c r="E18" s="167"/>
      <c r="F18" s="170"/>
    </row>
    <row r="19" spans="1:6" s="566" customFormat="1" ht="12">
      <c r="A19" s="213" t="s">
        <v>360</v>
      </c>
      <c r="B19" s="214" t="s">
        <v>128</v>
      </c>
      <c r="C19" s="233"/>
      <c r="D19" s="231"/>
      <c r="E19" s="167"/>
      <c r="F19" s="170"/>
    </row>
    <row r="20" spans="1:6" s="566" customFormat="1" ht="12">
      <c r="A20" s="216"/>
      <c r="B20" s="217"/>
      <c r="C20" s="236"/>
      <c r="D20" s="229"/>
      <c r="E20" s="167"/>
      <c r="F20" s="170"/>
    </row>
    <row r="21" spans="1:6" s="566" customFormat="1" ht="87">
      <c r="A21" s="162"/>
      <c r="B21" s="161" t="s">
        <v>562</v>
      </c>
      <c r="C21" s="239"/>
      <c r="D21" s="227"/>
      <c r="E21" s="167"/>
      <c r="F21" s="170"/>
    </row>
    <row r="22" spans="1:6" s="566" customFormat="1" ht="13.5">
      <c r="A22" s="171"/>
      <c r="B22" s="169" t="s">
        <v>617</v>
      </c>
      <c r="C22" s="239" t="s">
        <v>618</v>
      </c>
      <c r="D22" s="227">
        <f>354*0.2</f>
        <v>70.8</v>
      </c>
      <c r="E22" s="167"/>
      <c r="F22" s="170">
        <f>D22*E22</f>
        <v>0</v>
      </c>
    </row>
    <row r="23" spans="1:6" s="566" customFormat="1" ht="12">
      <c r="A23" s="171"/>
      <c r="B23" s="169"/>
      <c r="C23" s="239"/>
      <c r="D23" s="227"/>
      <c r="E23" s="167"/>
      <c r="F23" s="170"/>
    </row>
    <row r="24" spans="1:6" s="566" customFormat="1" ht="12">
      <c r="A24" s="213" t="s">
        <v>660</v>
      </c>
      <c r="B24" s="214" t="s">
        <v>563</v>
      </c>
      <c r="C24" s="233"/>
      <c r="D24" s="231"/>
      <c r="E24" s="167"/>
      <c r="F24" s="170"/>
    </row>
    <row r="25" spans="1:6" s="566" customFormat="1" ht="12">
      <c r="A25" s="171"/>
      <c r="B25" s="169"/>
      <c r="C25" s="239"/>
      <c r="D25" s="227"/>
      <c r="E25" s="167"/>
      <c r="F25" s="170"/>
    </row>
    <row r="26" spans="1:6" s="566" customFormat="1" ht="276" customHeight="1">
      <c r="A26" s="162"/>
      <c r="B26" s="161" t="s">
        <v>626</v>
      </c>
      <c r="C26" s="239"/>
      <c r="D26" s="227"/>
      <c r="E26" s="167"/>
      <c r="F26" s="170"/>
    </row>
    <row r="27" spans="1:6" s="566" customFormat="1" ht="13.5">
      <c r="A27" s="171"/>
      <c r="B27" s="169" t="s">
        <v>619</v>
      </c>
      <c r="C27" s="239" t="s">
        <v>618</v>
      </c>
      <c r="D27" s="227">
        <f>48</f>
        <v>48</v>
      </c>
      <c r="E27" s="167"/>
      <c r="F27" s="170">
        <f>D27*E27</f>
        <v>0</v>
      </c>
    </row>
    <row r="28" spans="1:6" s="566" customFormat="1" ht="12">
      <c r="A28" s="171"/>
      <c r="B28" s="169"/>
      <c r="C28" s="239"/>
      <c r="D28" s="227"/>
      <c r="E28" s="167"/>
      <c r="F28" s="170"/>
    </row>
    <row r="29" spans="1:6" s="566" customFormat="1" ht="12">
      <c r="A29" s="213" t="s">
        <v>661</v>
      </c>
      <c r="B29" s="214" t="s">
        <v>339</v>
      </c>
      <c r="C29" s="233"/>
      <c r="D29" s="231"/>
      <c r="E29" s="167"/>
      <c r="F29" s="170"/>
    </row>
    <row r="30" spans="1:6" s="566" customFormat="1" ht="12">
      <c r="A30" s="218"/>
      <c r="B30" s="169"/>
      <c r="C30" s="239"/>
      <c r="D30" s="227"/>
      <c r="E30" s="167"/>
      <c r="F30" s="170"/>
    </row>
    <row r="31" spans="1:6" s="566" customFormat="1" ht="75">
      <c r="A31" s="162"/>
      <c r="B31" s="161" t="s">
        <v>564</v>
      </c>
      <c r="C31" s="239"/>
      <c r="D31" s="227"/>
      <c r="E31" s="167"/>
      <c r="F31" s="170"/>
    </row>
    <row r="32" spans="1:6" s="566" customFormat="1" ht="13.5">
      <c r="A32" s="420"/>
      <c r="B32" s="169" t="s">
        <v>620</v>
      </c>
      <c r="C32" s="287" t="s">
        <v>618</v>
      </c>
      <c r="D32" s="286">
        <f>304</f>
        <v>304</v>
      </c>
      <c r="E32" s="167"/>
      <c r="F32" s="170">
        <f>D32*E32</f>
        <v>0</v>
      </c>
    </row>
    <row r="33" spans="1:6" s="566" customFormat="1" ht="12">
      <c r="A33" s="218"/>
      <c r="B33" s="169"/>
      <c r="C33" s="239"/>
      <c r="D33" s="227"/>
      <c r="E33" s="167"/>
      <c r="F33" s="170"/>
    </row>
    <row r="34" spans="1:6" s="566" customFormat="1" ht="12">
      <c r="A34" s="213" t="s">
        <v>662</v>
      </c>
      <c r="B34" s="214" t="s">
        <v>565</v>
      </c>
      <c r="C34" s="233"/>
      <c r="D34" s="231"/>
      <c r="E34" s="167"/>
      <c r="F34" s="170"/>
    </row>
    <row r="35" spans="1:6" s="566" customFormat="1" ht="12">
      <c r="A35" s="218"/>
      <c r="B35" s="169"/>
      <c r="C35" s="239"/>
      <c r="D35" s="227"/>
      <c r="E35" s="167"/>
      <c r="F35" s="170"/>
    </row>
    <row r="36" spans="1:6" s="566" customFormat="1" ht="75">
      <c r="A36" s="162"/>
      <c r="B36" s="161" t="s">
        <v>566</v>
      </c>
      <c r="C36" s="239"/>
      <c r="D36" s="227"/>
      <c r="E36" s="167"/>
      <c r="F36" s="170"/>
    </row>
    <row r="37" spans="1:6" s="566" customFormat="1" ht="14.25" customHeight="1">
      <c r="A37" s="420"/>
      <c r="B37" s="169" t="s">
        <v>614</v>
      </c>
      <c r="C37" s="287" t="s">
        <v>22</v>
      </c>
      <c r="D37" s="286">
        <f>3</f>
        <v>3</v>
      </c>
      <c r="E37" s="167"/>
      <c r="F37" s="170">
        <f>D37*E37</f>
        <v>0</v>
      </c>
    </row>
    <row r="38" spans="1:6" s="566" customFormat="1" ht="12">
      <c r="A38" s="218"/>
      <c r="B38" s="169"/>
      <c r="C38" s="239"/>
      <c r="D38" s="227"/>
      <c r="E38" s="167"/>
      <c r="F38" s="170"/>
    </row>
    <row r="39" spans="1:6" s="566" customFormat="1" ht="12">
      <c r="A39" s="213" t="s">
        <v>663</v>
      </c>
      <c r="B39" s="214" t="s">
        <v>567</v>
      </c>
      <c r="C39" s="233"/>
      <c r="D39" s="231"/>
      <c r="E39" s="167"/>
      <c r="F39" s="170"/>
    </row>
    <row r="40" spans="1:6" s="566" customFormat="1" ht="12">
      <c r="A40" s="218"/>
      <c r="B40" s="169"/>
      <c r="C40" s="239"/>
      <c r="D40" s="227"/>
      <c r="E40" s="167"/>
      <c r="F40" s="170"/>
    </row>
    <row r="41" spans="1:6" s="566" customFormat="1" ht="81" customHeight="1">
      <c r="A41" s="162"/>
      <c r="B41" s="161" t="s">
        <v>568</v>
      </c>
      <c r="C41" s="239"/>
      <c r="D41" s="227"/>
      <c r="E41" s="167"/>
      <c r="F41" s="170"/>
    </row>
    <row r="42" spans="1:6" s="566" customFormat="1" ht="13.5">
      <c r="A42" s="420"/>
      <c r="B42" s="169" t="s">
        <v>621</v>
      </c>
      <c r="C42" s="287" t="s">
        <v>618</v>
      </c>
      <c r="D42" s="286">
        <f>10</f>
        <v>10</v>
      </c>
      <c r="E42" s="167"/>
      <c r="F42" s="170">
        <f>D42*E42</f>
        <v>0</v>
      </c>
    </row>
    <row r="43" spans="1:6" s="566" customFormat="1" ht="12">
      <c r="A43" s="223" t="str">
        <f>A17</f>
        <v>B</v>
      </c>
      <c r="B43" s="224" t="s">
        <v>123</v>
      </c>
      <c r="C43" s="288"/>
      <c r="D43" s="288"/>
      <c r="E43" s="225"/>
      <c r="F43" s="226">
        <f>SUM(F18:F42)</f>
        <v>0</v>
      </c>
    </row>
    <row r="44" spans="1:6" s="566" customFormat="1" ht="12">
      <c r="A44" s="216"/>
      <c r="B44" s="217"/>
      <c r="C44" s="236"/>
      <c r="D44" s="229"/>
      <c r="E44" s="167"/>
      <c r="F44" s="170"/>
    </row>
    <row r="45" spans="1:6" s="566" customFormat="1" ht="12">
      <c r="A45" s="207" t="s">
        <v>98</v>
      </c>
      <c r="B45" s="208" t="s">
        <v>60</v>
      </c>
      <c r="C45" s="237"/>
      <c r="D45" s="238"/>
      <c r="E45" s="209"/>
      <c r="F45" s="211"/>
    </row>
    <row r="46" spans="1:6" s="566" customFormat="1" ht="12">
      <c r="A46" s="213"/>
      <c r="B46" s="219"/>
      <c r="C46" s="236"/>
      <c r="D46" s="229"/>
      <c r="E46" s="167"/>
      <c r="F46" s="170"/>
    </row>
    <row r="47" spans="1:6" s="566" customFormat="1" ht="12">
      <c r="A47" s="213" t="s">
        <v>664</v>
      </c>
      <c r="B47" s="214" t="s">
        <v>569</v>
      </c>
      <c r="C47" s="233"/>
      <c r="D47" s="231"/>
      <c r="E47" s="167"/>
      <c r="F47" s="170"/>
    </row>
    <row r="48" spans="1:6" s="566" customFormat="1" ht="12">
      <c r="A48" s="213"/>
      <c r="B48" s="219"/>
      <c r="C48" s="236"/>
      <c r="D48" s="229"/>
      <c r="E48" s="167"/>
      <c r="F48" s="170"/>
    </row>
    <row r="49" spans="1:6" s="566" customFormat="1" ht="137.25">
      <c r="A49" s="162"/>
      <c r="B49" s="161" t="s">
        <v>570</v>
      </c>
      <c r="C49" s="231"/>
      <c r="D49" s="227"/>
      <c r="E49" s="167"/>
      <c r="F49" s="170"/>
    </row>
    <row r="50" spans="1:6" s="566" customFormat="1" ht="37.5">
      <c r="A50" s="162"/>
      <c r="B50" s="161" t="s">
        <v>571</v>
      </c>
      <c r="C50" s="231"/>
      <c r="D50" s="227"/>
      <c r="E50" s="167"/>
      <c r="F50" s="170"/>
    </row>
    <row r="51" spans="1:6" s="566" customFormat="1" ht="12">
      <c r="A51" s="162"/>
      <c r="B51" s="161"/>
      <c r="C51" s="231"/>
      <c r="D51" s="227"/>
      <c r="E51" s="167"/>
      <c r="F51" s="170"/>
    </row>
    <row r="52" spans="1:6" s="566" customFormat="1" ht="12">
      <c r="A52" s="171"/>
      <c r="B52" s="169" t="s">
        <v>572</v>
      </c>
      <c r="C52" s="239" t="s">
        <v>573</v>
      </c>
      <c r="D52" s="227">
        <f>38</f>
        <v>38</v>
      </c>
      <c r="E52" s="167"/>
      <c r="F52" s="170">
        <f>D52*E52</f>
        <v>0</v>
      </c>
    </row>
    <row r="53" spans="1:6" s="566" customFormat="1" ht="12">
      <c r="A53" s="171"/>
      <c r="B53" s="169" t="s">
        <v>574</v>
      </c>
      <c r="C53" s="239" t="s">
        <v>575</v>
      </c>
      <c r="D53" s="227">
        <f>(120+80)</f>
        <v>200</v>
      </c>
      <c r="E53" s="167"/>
      <c r="F53" s="170">
        <f>D53*E53</f>
        <v>0</v>
      </c>
    </row>
    <row r="54" spans="1:6" s="566" customFormat="1" ht="12">
      <c r="A54" s="213"/>
      <c r="B54" s="219"/>
      <c r="C54" s="236"/>
      <c r="D54" s="229"/>
      <c r="E54" s="167"/>
      <c r="F54" s="170"/>
    </row>
    <row r="55" spans="1:6" s="566" customFormat="1" ht="12">
      <c r="A55" s="171"/>
      <c r="B55" s="219"/>
      <c r="C55" s="236"/>
      <c r="D55" s="229"/>
      <c r="E55" s="167"/>
      <c r="F55" s="170"/>
    </row>
    <row r="56" spans="1:6" s="566" customFormat="1" ht="12">
      <c r="A56" s="213" t="s">
        <v>665</v>
      </c>
      <c r="B56" s="214" t="s">
        <v>340</v>
      </c>
      <c r="C56" s="233"/>
      <c r="D56" s="231"/>
      <c r="E56" s="167"/>
      <c r="F56" s="170"/>
    </row>
    <row r="57" spans="1:6" s="566" customFormat="1" ht="12">
      <c r="A57" s="171"/>
      <c r="B57" s="219"/>
      <c r="C57" s="236"/>
      <c r="D57" s="229"/>
      <c r="E57" s="167"/>
      <c r="F57" s="170"/>
    </row>
    <row r="58" spans="1:6" s="566" customFormat="1" ht="111" customHeight="1">
      <c r="A58" s="162"/>
      <c r="B58" s="161" t="s">
        <v>622</v>
      </c>
      <c r="C58" s="231"/>
      <c r="D58" s="227"/>
      <c r="E58" s="167"/>
      <c r="F58" s="170"/>
    </row>
    <row r="59" spans="1:6" s="566" customFormat="1" ht="12">
      <c r="A59" s="162"/>
      <c r="B59" s="694"/>
      <c r="C59" s="231"/>
      <c r="D59" s="227"/>
      <c r="E59" s="167"/>
      <c r="F59" s="170"/>
    </row>
    <row r="60" spans="1:6" s="566" customFormat="1" ht="13.5">
      <c r="A60" s="171"/>
      <c r="B60" s="169" t="s">
        <v>576</v>
      </c>
      <c r="C60" s="239" t="s">
        <v>618</v>
      </c>
      <c r="D60" s="227">
        <f>300*0.2</f>
        <v>60</v>
      </c>
      <c r="E60" s="167"/>
      <c r="F60" s="170">
        <f>D60*E60</f>
        <v>0</v>
      </c>
    </row>
    <row r="61" spans="1:6" s="566" customFormat="1" ht="12">
      <c r="A61" s="171"/>
      <c r="B61" s="169" t="s">
        <v>125</v>
      </c>
      <c r="C61" s="239" t="s">
        <v>48</v>
      </c>
      <c r="D61" s="227">
        <f>D60*100</f>
        <v>6000</v>
      </c>
      <c r="E61" s="167"/>
      <c r="F61" s="170">
        <f>D61*E61</f>
        <v>0</v>
      </c>
    </row>
    <row r="62" spans="1:6" s="566" customFormat="1" ht="12">
      <c r="A62" s="171"/>
      <c r="B62" s="169"/>
      <c r="C62" s="239"/>
      <c r="D62" s="227"/>
      <c r="E62" s="167"/>
      <c r="F62" s="170"/>
    </row>
    <row r="63" spans="1:6" s="566" customFormat="1" ht="12">
      <c r="A63" s="213" t="s">
        <v>666</v>
      </c>
      <c r="B63" s="214" t="s">
        <v>577</v>
      </c>
      <c r="C63" s="233"/>
      <c r="D63" s="231"/>
      <c r="E63" s="167"/>
      <c r="F63" s="170"/>
    </row>
    <row r="64" spans="1:6" s="566" customFormat="1" ht="12">
      <c r="A64" s="213"/>
      <c r="B64" s="219"/>
      <c r="C64" s="236"/>
      <c r="D64" s="229"/>
      <c r="E64" s="167"/>
      <c r="F64" s="170"/>
    </row>
    <row r="65" spans="1:6" s="566" customFormat="1" ht="137.25">
      <c r="A65" s="162"/>
      <c r="B65" s="161" t="s">
        <v>578</v>
      </c>
      <c r="C65" s="231"/>
      <c r="D65" s="227"/>
      <c r="E65" s="167"/>
      <c r="F65" s="170"/>
    </row>
    <row r="66" spans="1:6" s="566" customFormat="1" ht="37.5">
      <c r="A66" s="162"/>
      <c r="B66" s="161" t="s">
        <v>571</v>
      </c>
      <c r="C66" s="231"/>
      <c r="D66" s="227"/>
      <c r="E66" s="167"/>
      <c r="F66" s="170"/>
    </row>
    <row r="67" spans="1:6" s="566" customFormat="1" ht="12">
      <c r="A67" s="162"/>
      <c r="B67" s="161"/>
      <c r="C67" s="231"/>
      <c r="D67" s="227"/>
      <c r="E67" s="167"/>
      <c r="F67" s="170"/>
    </row>
    <row r="68" spans="1:6" s="566" customFormat="1" ht="12">
      <c r="A68" s="171"/>
      <c r="B68" s="169" t="s">
        <v>572</v>
      </c>
      <c r="C68" s="239" t="s">
        <v>573</v>
      </c>
      <c r="D68" s="227">
        <f>5.25</f>
        <v>5.25</v>
      </c>
      <c r="E68" s="167"/>
      <c r="F68" s="170">
        <f>D68*E68</f>
        <v>0</v>
      </c>
    </row>
    <row r="69" spans="1:6" s="566" customFormat="1" ht="12">
      <c r="A69" s="171"/>
      <c r="B69" s="169" t="s">
        <v>574</v>
      </c>
      <c r="C69" s="239" t="s">
        <v>575</v>
      </c>
      <c r="D69" s="227">
        <f>11.65</f>
        <v>11.65</v>
      </c>
      <c r="E69" s="167"/>
      <c r="F69" s="170">
        <f>D69*E69</f>
        <v>0</v>
      </c>
    </row>
    <row r="70" spans="1:6" s="566" customFormat="1" ht="12">
      <c r="A70" s="171"/>
      <c r="B70" s="169"/>
      <c r="C70" s="239"/>
      <c r="D70" s="227"/>
      <c r="E70" s="167"/>
      <c r="F70" s="170"/>
    </row>
    <row r="71" spans="1:6" s="566" customFormat="1" ht="12">
      <c r="A71" s="213" t="s">
        <v>667</v>
      </c>
      <c r="B71" s="214" t="s">
        <v>579</v>
      </c>
      <c r="C71" s="233"/>
      <c r="D71" s="231"/>
      <c r="E71" s="167"/>
      <c r="F71" s="170"/>
    </row>
    <row r="72" spans="1:6" s="566" customFormat="1" ht="12">
      <c r="A72" s="213"/>
      <c r="B72" s="219"/>
      <c r="C72" s="236"/>
      <c r="D72" s="229"/>
      <c r="E72" s="167"/>
      <c r="F72" s="170"/>
    </row>
    <row r="73" spans="1:6" s="566" customFormat="1" ht="161.25" customHeight="1">
      <c r="A73" s="162"/>
      <c r="B73" s="161" t="s">
        <v>580</v>
      </c>
      <c r="C73" s="231"/>
      <c r="D73" s="227"/>
      <c r="E73" s="167"/>
      <c r="F73" s="170"/>
    </row>
    <row r="74" spans="1:6" s="566" customFormat="1" ht="37.5">
      <c r="A74" s="162"/>
      <c r="B74" s="161" t="s">
        <v>571</v>
      </c>
      <c r="C74" s="231"/>
      <c r="D74" s="227"/>
      <c r="E74" s="167"/>
      <c r="F74" s="170"/>
    </row>
    <row r="75" spans="1:6" s="566" customFormat="1" ht="12">
      <c r="A75" s="162"/>
      <c r="B75" s="161"/>
      <c r="C75" s="231"/>
      <c r="D75" s="227"/>
      <c r="E75" s="167"/>
      <c r="F75" s="170"/>
    </row>
    <row r="76" spans="1:6" s="566" customFormat="1" ht="12">
      <c r="A76" s="171"/>
      <c r="B76" s="169" t="s">
        <v>572</v>
      </c>
      <c r="C76" s="239" t="s">
        <v>573</v>
      </c>
      <c r="D76" s="227">
        <f>28.2</f>
        <v>28.2</v>
      </c>
      <c r="E76" s="167"/>
      <c r="F76" s="170">
        <f>D76*E76</f>
        <v>0</v>
      </c>
    </row>
    <row r="77" spans="1:6" s="566" customFormat="1" ht="12">
      <c r="A77" s="171"/>
      <c r="B77" s="169" t="s">
        <v>574</v>
      </c>
      <c r="C77" s="239" t="s">
        <v>575</v>
      </c>
      <c r="D77" s="227">
        <f>282</f>
        <v>282</v>
      </c>
      <c r="E77" s="167"/>
      <c r="F77" s="170">
        <f>D77*E77</f>
        <v>0</v>
      </c>
    </row>
    <row r="78" spans="1:6" s="566" customFormat="1" ht="12">
      <c r="A78" s="171"/>
      <c r="B78" s="169"/>
      <c r="C78" s="239"/>
      <c r="D78" s="227"/>
      <c r="E78" s="167"/>
      <c r="F78" s="170"/>
    </row>
    <row r="79" spans="1:6" s="566" customFormat="1" ht="12">
      <c r="A79" s="213" t="s">
        <v>668</v>
      </c>
      <c r="B79" s="695" t="s">
        <v>581</v>
      </c>
      <c r="C79" s="233"/>
      <c r="D79" s="231"/>
      <c r="E79" s="167"/>
      <c r="F79" s="170"/>
    </row>
    <row r="80" spans="1:6" s="566" customFormat="1" ht="12">
      <c r="A80" s="213"/>
      <c r="B80" s="219"/>
      <c r="C80" s="236"/>
      <c r="D80" s="229"/>
      <c r="E80" s="167"/>
      <c r="F80" s="170"/>
    </row>
    <row r="81" spans="1:6" s="566" customFormat="1" ht="124.5">
      <c r="A81" s="162"/>
      <c r="B81" s="161" t="s">
        <v>582</v>
      </c>
      <c r="C81" s="231"/>
      <c r="D81" s="227"/>
      <c r="E81" s="167"/>
      <c r="F81" s="170"/>
    </row>
    <row r="82" spans="1:6" s="566" customFormat="1" ht="37.5">
      <c r="A82" s="162"/>
      <c r="B82" s="161" t="s">
        <v>571</v>
      </c>
      <c r="C82" s="231"/>
      <c r="D82" s="227"/>
      <c r="E82" s="167"/>
      <c r="F82" s="170"/>
    </row>
    <row r="83" spans="1:6" s="566" customFormat="1" ht="12">
      <c r="A83" s="162"/>
      <c r="B83" s="161"/>
      <c r="C83" s="231"/>
      <c r="D83" s="227"/>
      <c r="E83" s="167"/>
      <c r="F83" s="170"/>
    </row>
    <row r="84" spans="1:6" s="566" customFormat="1" ht="12">
      <c r="A84" s="171"/>
      <c r="B84" s="169" t="s">
        <v>572</v>
      </c>
      <c r="C84" s="239" t="s">
        <v>573</v>
      </c>
      <c r="D84" s="227">
        <f>12.6</f>
        <v>12.6</v>
      </c>
      <c r="E84" s="167"/>
      <c r="F84" s="170">
        <f>D84*E84</f>
        <v>0</v>
      </c>
    </row>
    <row r="85" spans="1:6" s="566" customFormat="1" ht="12">
      <c r="A85" s="171"/>
      <c r="B85" s="169" t="s">
        <v>574</v>
      </c>
      <c r="C85" s="239" t="s">
        <v>575</v>
      </c>
      <c r="D85" s="227">
        <f>102</f>
        <v>102</v>
      </c>
      <c r="E85" s="167"/>
      <c r="F85" s="170">
        <f>D85*E85</f>
        <v>0</v>
      </c>
    </row>
    <row r="86" spans="1:6" s="566" customFormat="1" ht="12">
      <c r="A86" s="171"/>
      <c r="B86" s="169"/>
      <c r="C86" s="239"/>
      <c r="D86" s="227"/>
      <c r="E86" s="167"/>
      <c r="F86" s="170"/>
    </row>
    <row r="87" spans="1:6" s="566" customFormat="1" ht="12">
      <c r="A87" s="213" t="s">
        <v>669</v>
      </c>
      <c r="B87" s="695" t="s">
        <v>583</v>
      </c>
      <c r="C87" s="233"/>
      <c r="D87" s="231"/>
      <c r="E87" s="167"/>
      <c r="F87" s="170"/>
    </row>
    <row r="88" spans="1:6" s="566" customFormat="1" ht="12">
      <c r="A88" s="213"/>
      <c r="B88" s="219"/>
      <c r="C88" s="236"/>
      <c r="D88" s="229"/>
      <c r="E88" s="167"/>
      <c r="F88" s="170"/>
    </row>
    <row r="89" spans="1:6" s="566" customFormat="1" ht="124.5">
      <c r="A89" s="162"/>
      <c r="B89" s="161" t="s">
        <v>584</v>
      </c>
      <c r="C89" s="231"/>
      <c r="D89" s="227"/>
      <c r="E89" s="167"/>
      <c r="F89" s="170"/>
    </row>
    <row r="90" spans="1:6" s="566" customFormat="1" ht="37.5">
      <c r="A90" s="162"/>
      <c r="B90" s="161" t="s">
        <v>571</v>
      </c>
      <c r="C90" s="231"/>
      <c r="D90" s="227"/>
      <c r="E90" s="167"/>
      <c r="F90" s="170"/>
    </row>
    <row r="91" spans="1:6" s="566" customFormat="1" ht="12">
      <c r="A91" s="162"/>
      <c r="B91" s="161"/>
      <c r="C91" s="231"/>
      <c r="D91" s="227"/>
      <c r="E91" s="167"/>
      <c r="F91" s="170"/>
    </row>
    <row r="92" spans="1:6" s="566" customFormat="1" ht="12">
      <c r="A92" s="171"/>
      <c r="B92" s="169" t="s">
        <v>572</v>
      </c>
      <c r="C92" s="239" t="s">
        <v>573</v>
      </c>
      <c r="D92" s="227">
        <f>4.5</f>
        <v>4.5</v>
      </c>
      <c r="E92" s="167"/>
      <c r="F92" s="170">
        <f>D92*E92</f>
        <v>0</v>
      </c>
    </row>
    <row r="93" spans="1:6" s="566" customFormat="1" ht="12">
      <c r="A93" s="171"/>
      <c r="B93" s="169" t="s">
        <v>574</v>
      </c>
      <c r="C93" s="239" t="s">
        <v>575</v>
      </c>
      <c r="D93" s="227">
        <f>56.4</f>
        <v>56.4</v>
      </c>
      <c r="E93" s="167"/>
      <c r="F93" s="170">
        <f>D93*E93</f>
        <v>0</v>
      </c>
    </row>
    <row r="94" spans="1:6" s="566" customFormat="1" ht="12">
      <c r="A94" s="171"/>
      <c r="B94" s="169"/>
      <c r="C94" s="239"/>
      <c r="D94" s="227"/>
      <c r="E94" s="167"/>
      <c r="F94" s="170"/>
    </row>
    <row r="95" spans="1:6" s="566" customFormat="1" ht="12">
      <c r="A95" s="213" t="s">
        <v>670</v>
      </c>
      <c r="B95" s="695" t="s">
        <v>585</v>
      </c>
      <c r="C95" s="233"/>
      <c r="D95" s="231"/>
      <c r="E95" s="167"/>
      <c r="F95" s="170"/>
    </row>
    <row r="96" spans="1:6" s="566" customFormat="1" ht="12">
      <c r="A96" s="213"/>
      <c r="B96" s="219"/>
      <c r="C96" s="236"/>
      <c r="D96" s="229"/>
      <c r="E96" s="167"/>
      <c r="F96" s="170"/>
    </row>
    <row r="97" spans="1:6" s="566" customFormat="1" ht="66.75" customHeight="1">
      <c r="A97" s="162"/>
      <c r="B97" s="729" t="s">
        <v>623</v>
      </c>
      <c r="C97" s="231"/>
      <c r="D97" s="227"/>
      <c r="E97" s="167"/>
      <c r="F97" s="170"/>
    </row>
    <row r="98" spans="1:6" s="566" customFormat="1" ht="12">
      <c r="A98" s="162"/>
      <c r="B98" s="161"/>
      <c r="C98" s="231"/>
      <c r="D98" s="227"/>
      <c r="E98" s="167"/>
      <c r="F98" s="170"/>
    </row>
    <row r="99" spans="1:6" s="566" customFormat="1" ht="12">
      <c r="A99" s="171"/>
      <c r="B99" s="169" t="s">
        <v>586</v>
      </c>
      <c r="C99" s="239" t="s">
        <v>48</v>
      </c>
      <c r="D99" s="227">
        <f>8855</f>
        <v>8855</v>
      </c>
      <c r="E99" s="167"/>
      <c r="F99" s="170">
        <f>D99*E99</f>
        <v>0</v>
      </c>
    </row>
    <row r="100" spans="1:6" s="566" customFormat="1" ht="12">
      <c r="A100" s="171"/>
      <c r="B100" s="169"/>
      <c r="C100" s="239"/>
      <c r="D100" s="227"/>
      <c r="E100" s="167"/>
      <c r="F100" s="170"/>
    </row>
    <row r="101" spans="1:6" s="566" customFormat="1" ht="12">
      <c r="A101" s="213" t="s">
        <v>671</v>
      </c>
      <c r="B101" s="695" t="s">
        <v>587</v>
      </c>
      <c r="C101" s="233"/>
      <c r="D101" s="231"/>
      <c r="E101" s="167"/>
      <c r="F101" s="170"/>
    </row>
    <row r="102" spans="1:6" s="566" customFormat="1" ht="12">
      <c r="A102" s="213"/>
      <c r="B102" s="219"/>
      <c r="C102" s="236"/>
      <c r="D102" s="229"/>
      <c r="E102" s="167"/>
      <c r="F102" s="170"/>
    </row>
    <row r="103" spans="1:6" s="566" customFormat="1" ht="52.5" customHeight="1">
      <c r="A103" s="162"/>
      <c r="B103" s="729" t="s">
        <v>588</v>
      </c>
      <c r="C103" s="231"/>
      <c r="D103" s="227"/>
      <c r="E103" s="167"/>
      <c r="F103" s="170"/>
    </row>
    <row r="104" spans="1:6" s="566" customFormat="1" ht="12">
      <c r="A104" s="162"/>
      <c r="B104" s="161"/>
      <c r="C104" s="231"/>
      <c r="D104" s="227"/>
      <c r="E104" s="167"/>
      <c r="F104" s="170"/>
    </row>
    <row r="105" spans="1:6" s="566" customFormat="1" ht="12">
      <c r="A105" s="171"/>
      <c r="B105" s="169" t="s">
        <v>589</v>
      </c>
      <c r="C105" s="239" t="s">
        <v>573</v>
      </c>
      <c r="D105" s="227">
        <f>148.55</f>
        <v>148.55</v>
      </c>
      <c r="E105" s="167"/>
      <c r="F105" s="170">
        <f>D105*E105</f>
        <v>0</v>
      </c>
    </row>
    <row r="106" spans="1:6" s="566" customFormat="1" ht="12">
      <c r="A106" s="171"/>
      <c r="B106" s="169"/>
      <c r="C106" s="239"/>
      <c r="D106" s="227"/>
      <c r="E106" s="167"/>
      <c r="F106" s="170"/>
    </row>
    <row r="107" spans="1:6" s="566" customFormat="1" ht="12">
      <c r="A107" s="171"/>
      <c r="B107" s="169"/>
      <c r="C107" s="239"/>
      <c r="D107" s="227"/>
      <c r="E107" s="167"/>
      <c r="F107" s="170"/>
    </row>
    <row r="108" spans="1:6" s="566" customFormat="1" ht="12">
      <c r="A108" s="223" t="s">
        <v>98</v>
      </c>
      <c r="B108" s="224" t="s">
        <v>106</v>
      </c>
      <c r="C108" s="289"/>
      <c r="D108" s="289"/>
      <c r="E108" s="225"/>
      <c r="F108" s="226">
        <f>SUM(F46:F106)</f>
        <v>0</v>
      </c>
    </row>
    <row r="109" spans="1:6" ht="12">
      <c r="A109" s="421"/>
      <c r="B109" s="422"/>
      <c r="C109" s="423"/>
      <c r="D109" s="424"/>
      <c r="E109" s="425"/>
      <c r="F109" s="426"/>
    </row>
    <row r="110" spans="1:6" s="566" customFormat="1" ht="12">
      <c r="A110" s="207" t="s">
        <v>99</v>
      </c>
      <c r="B110" s="208" t="s">
        <v>103</v>
      </c>
      <c r="C110" s="237"/>
      <c r="D110" s="238"/>
      <c r="E110" s="209"/>
      <c r="F110" s="211"/>
    </row>
    <row r="111" spans="1:6" s="566" customFormat="1" ht="12">
      <c r="A111" s="213"/>
      <c r="B111" s="219"/>
      <c r="C111" s="236"/>
      <c r="D111" s="229"/>
      <c r="E111" s="831"/>
      <c r="F111" s="170"/>
    </row>
    <row r="112" spans="1:6" s="566" customFormat="1" ht="12">
      <c r="A112" s="213" t="s">
        <v>672</v>
      </c>
      <c r="B112" s="214" t="s">
        <v>590</v>
      </c>
      <c r="C112" s="233"/>
      <c r="D112" s="231"/>
      <c r="E112" s="831"/>
      <c r="F112" s="170"/>
    </row>
    <row r="113" spans="1:6" s="566" customFormat="1" ht="12">
      <c r="A113" s="213"/>
      <c r="B113" s="219"/>
      <c r="C113" s="236"/>
      <c r="D113" s="229"/>
      <c r="E113" s="831"/>
      <c r="F113" s="170"/>
    </row>
    <row r="114" spans="1:6" s="566" customFormat="1" ht="184.5" customHeight="1">
      <c r="A114" s="162"/>
      <c r="B114" s="161" t="s">
        <v>591</v>
      </c>
      <c r="C114" s="231"/>
      <c r="D114" s="227"/>
      <c r="E114" s="831"/>
      <c r="F114" s="170"/>
    </row>
    <row r="115" spans="1:6" s="566" customFormat="1" ht="12">
      <c r="A115" s="171"/>
      <c r="B115" s="169" t="s">
        <v>592</v>
      </c>
      <c r="C115" s="239" t="s">
        <v>573</v>
      </c>
      <c r="D115" s="227">
        <f>9.25</f>
        <v>9.25</v>
      </c>
      <c r="E115" s="831"/>
      <c r="F115" s="170">
        <f>D115*E115</f>
        <v>0</v>
      </c>
    </row>
    <row r="116" spans="1:6" s="566" customFormat="1" ht="12">
      <c r="A116" s="171"/>
      <c r="B116" s="169"/>
      <c r="C116" s="239"/>
      <c r="D116" s="227"/>
      <c r="E116" s="831"/>
      <c r="F116" s="170"/>
    </row>
    <row r="117" spans="1:6" s="566" customFormat="1" ht="12">
      <c r="A117" s="171"/>
      <c r="B117" s="169"/>
      <c r="C117" s="239"/>
      <c r="D117" s="227"/>
      <c r="E117" s="831"/>
      <c r="F117" s="170"/>
    </row>
    <row r="118" spans="1:6" s="566" customFormat="1" ht="12">
      <c r="A118" s="171"/>
      <c r="B118" s="169"/>
      <c r="C118" s="239"/>
      <c r="D118" s="227"/>
      <c r="E118" s="831"/>
      <c r="F118" s="170"/>
    </row>
    <row r="119" spans="1:6" s="566" customFormat="1" ht="12">
      <c r="A119" s="223" t="str">
        <f>A110</f>
        <v>D</v>
      </c>
      <c r="B119" s="224" t="str">
        <f>B110</f>
        <v>TESARSKI RADOVI</v>
      </c>
      <c r="C119" s="288"/>
      <c r="D119" s="288"/>
      <c r="E119" s="225"/>
      <c r="F119" s="226">
        <f>SUM(F115:F115)</f>
        <v>0</v>
      </c>
    </row>
    <row r="120" spans="1:6" s="566" customFormat="1" ht="12">
      <c r="A120" s="221"/>
      <c r="B120" s="215"/>
      <c r="C120" s="242"/>
      <c r="D120" s="243"/>
      <c r="E120" s="167"/>
      <c r="F120" s="170"/>
    </row>
    <row r="121" spans="1:6" s="566" customFormat="1" ht="12">
      <c r="A121" s="207" t="s">
        <v>192</v>
      </c>
      <c r="B121" s="208" t="s">
        <v>193</v>
      </c>
      <c r="C121" s="237"/>
      <c r="D121" s="238"/>
      <c r="E121" s="209"/>
      <c r="F121" s="211"/>
    </row>
    <row r="122" spans="1:6" s="566" customFormat="1" ht="12">
      <c r="A122" s="213"/>
      <c r="B122" s="219"/>
      <c r="C122" s="236"/>
      <c r="D122" s="229"/>
      <c r="E122" s="831"/>
      <c r="F122" s="170"/>
    </row>
    <row r="123" spans="1:6" s="566" customFormat="1" ht="12">
      <c r="A123" s="213" t="s">
        <v>673</v>
      </c>
      <c r="B123" s="214" t="s">
        <v>199</v>
      </c>
      <c r="C123" s="233"/>
      <c r="D123" s="231"/>
      <c r="E123" s="831"/>
      <c r="F123" s="170"/>
    </row>
    <row r="124" spans="1:6" s="566" customFormat="1" ht="12">
      <c r="A124" s="213"/>
      <c r="B124" s="219"/>
      <c r="C124" s="236"/>
      <c r="D124" s="229"/>
      <c r="E124" s="831"/>
      <c r="F124" s="170"/>
    </row>
    <row r="125" spans="1:6" s="566" customFormat="1" ht="75">
      <c r="A125" s="162"/>
      <c r="B125" s="161" t="s">
        <v>718</v>
      </c>
      <c r="C125" s="231"/>
      <c r="D125" s="227"/>
      <c r="E125" s="831"/>
      <c r="F125" s="170"/>
    </row>
    <row r="126" spans="1:6" s="566" customFormat="1" ht="13.5">
      <c r="A126" s="171"/>
      <c r="B126" s="169" t="s">
        <v>162</v>
      </c>
      <c r="C126" s="239" t="s">
        <v>624</v>
      </c>
      <c r="D126" s="227">
        <v>91</v>
      </c>
      <c r="E126" s="831"/>
      <c r="F126" s="170">
        <f>D126*E126</f>
        <v>0</v>
      </c>
    </row>
    <row r="127" spans="1:6" s="566" customFormat="1" ht="12">
      <c r="A127" s="171"/>
      <c r="B127" s="219"/>
      <c r="C127" s="236"/>
      <c r="D127" s="229"/>
      <c r="E127" s="831"/>
      <c r="F127" s="170"/>
    </row>
    <row r="128" spans="1:6" s="566" customFormat="1" ht="12">
      <c r="A128" s="213" t="s">
        <v>674</v>
      </c>
      <c r="B128" s="214" t="s">
        <v>341</v>
      </c>
      <c r="C128" s="233"/>
      <c r="D128" s="286"/>
      <c r="E128" s="831"/>
      <c r="F128" s="170"/>
    </row>
    <row r="129" spans="1:6" s="566" customFormat="1" ht="12">
      <c r="A129" s="171"/>
      <c r="B129" s="219"/>
      <c r="C129" s="236"/>
      <c r="D129" s="229"/>
      <c r="E129" s="831"/>
      <c r="F129" s="170"/>
    </row>
    <row r="130" spans="1:6" s="566" customFormat="1" ht="93.75" customHeight="1">
      <c r="A130" s="162"/>
      <c r="B130" s="161" t="s">
        <v>719</v>
      </c>
      <c r="C130" s="239"/>
      <c r="D130" s="227"/>
      <c r="E130" s="831"/>
      <c r="F130" s="170"/>
    </row>
    <row r="131" spans="1:6" s="566" customFormat="1" ht="13.5">
      <c r="A131" s="281"/>
      <c r="B131" s="169" t="s">
        <v>615</v>
      </c>
      <c r="C131" s="239" t="s">
        <v>616</v>
      </c>
      <c r="D131" s="286">
        <f>325</f>
        <v>325</v>
      </c>
      <c r="E131" s="831"/>
      <c r="F131" s="170">
        <f>D131*E131</f>
        <v>0</v>
      </c>
    </row>
    <row r="132" spans="1:6" s="566" customFormat="1" ht="12">
      <c r="A132" s="171"/>
      <c r="B132" s="219"/>
      <c r="C132" s="236"/>
      <c r="D132" s="229"/>
      <c r="E132" s="831"/>
      <c r="F132" s="170"/>
    </row>
    <row r="133" spans="1:6" s="566" customFormat="1" ht="12">
      <c r="A133" s="213" t="s">
        <v>675</v>
      </c>
      <c r="B133" s="214" t="s">
        <v>342</v>
      </c>
      <c r="C133" s="233"/>
      <c r="D133" s="286"/>
      <c r="E133" s="831"/>
      <c r="F133" s="170"/>
    </row>
    <row r="134" spans="1:6" s="566" customFormat="1" ht="12">
      <c r="A134" s="171"/>
      <c r="B134" s="219"/>
      <c r="C134" s="236"/>
      <c r="D134" s="229"/>
      <c r="E134" s="831"/>
      <c r="F134" s="170"/>
    </row>
    <row r="135" spans="1:6" s="566" customFormat="1" ht="66" customHeight="1">
      <c r="A135" s="162"/>
      <c r="B135" s="161" t="s">
        <v>593</v>
      </c>
      <c r="C135" s="239"/>
      <c r="D135" s="227"/>
      <c r="E135" s="831"/>
      <c r="F135" s="170"/>
    </row>
    <row r="136" spans="1:6" s="566" customFormat="1" ht="13.5">
      <c r="A136" s="281"/>
      <c r="B136" s="169" t="s">
        <v>343</v>
      </c>
      <c r="C136" s="239" t="s">
        <v>624</v>
      </c>
      <c r="D136" s="286">
        <f>16.5</f>
        <v>16.5</v>
      </c>
      <c r="E136" s="831"/>
      <c r="F136" s="170">
        <f>D136*E136</f>
        <v>0</v>
      </c>
    </row>
    <row r="137" spans="1:6" s="566" customFormat="1" ht="12">
      <c r="A137" s="171"/>
      <c r="B137" s="219"/>
      <c r="C137" s="236"/>
      <c r="D137" s="229"/>
      <c r="E137" s="831"/>
      <c r="F137" s="170"/>
    </row>
    <row r="138" spans="1:6" s="566" customFormat="1" ht="12">
      <c r="A138" s="213" t="s">
        <v>676</v>
      </c>
      <c r="B138" s="214" t="s">
        <v>344</v>
      </c>
      <c r="C138" s="233"/>
      <c r="D138" s="286"/>
      <c r="E138" s="831"/>
      <c r="F138" s="170"/>
    </row>
    <row r="139" spans="1:6" s="566" customFormat="1" ht="12">
      <c r="A139" s="171"/>
      <c r="B139" s="219"/>
      <c r="C139" s="236"/>
      <c r="D139" s="229"/>
      <c r="E139" s="831"/>
      <c r="F139" s="170"/>
    </row>
    <row r="140" spans="1:6" s="566" customFormat="1" ht="62.25">
      <c r="A140" s="162"/>
      <c r="B140" s="161" t="s">
        <v>594</v>
      </c>
      <c r="C140" s="239"/>
      <c r="D140" s="227"/>
      <c r="E140" s="831"/>
      <c r="F140" s="170"/>
    </row>
    <row r="141" spans="1:6" s="566" customFormat="1" ht="12">
      <c r="A141" s="281"/>
      <c r="B141" s="169" t="s">
        <v>343</v>
      </c>
      <c r="C141" s="239" t="s">
        <v>345</v>
      </c>
      <c r="D141" s="286">
        <v>30.6</v>
      </c>
      <c r="E141" s="831"/>
      <c r="F141" s="170">
        <f>D141*E141</f>
        <v>0</v>
      </c>
    </row>
    <row r="142" spans="1:6" s="566" customFormat="1" ht="12">
      <c r="A142" s="223" t="s">
        <v>192</v>
      </c>
      <c r="B142" s="224" t="s">
        <v>201</v>
      </c>
      <c r="C142" s="288"/>
      <c r="D142" s="288"/>
      <c r="E142" s="225"/>
      <c r="F142" s="226">
        <f>SUM(F126:F141)</f>
        <v>0</v>
      </c>
    </row>
    <row r="143" spans="1:6" ht="12">
      <c r="A143" s="421"/>
      <c r="B143" s="422"/>
      <c r="C143" s="427"/>
      <c r="D143" s="428"/>
      <c r="E143" s="425"/>
      <c r="F143" s="426"/>
    </row>
    <row r="144" spans="1:6" s="566" customFormat="1" ht="12">
      <c r="A144" s="207" t="s">
        <v>200</v>
      </c>
      <c r="B144" s="208" t="s">
        <v>595</v>
      </c>
      <c r="C144" s="237"/>
      <c r="D144" s="238"/>
      <c r="E144" s="209"/>
      <c r="F144" s="211"/>
    </row>
    <row r="145" spans="1:6" s="566" customFormat="1" ht="12">
      <c r="A145" s="213"/>
      <c r="B145" s="219"/>
      <c r="C145" s="236"/>
      <c r="D145" s="229"/>
      <c r="E145" s="831"/>
      <c r="F145" s="170"/>
    </row>
    <row r="146" spans="1:6" s="566" customFormat="1" ht="12">
      <c r="A146" s="213" t="s">
        <v>677</v>
      </c>
      <c r="B146" s="214" t="s">
        <v>596</v>
      </c>
      <c r="C146" s="233"/>
      <c r="D146" s="231"/>
      <c r="E146" s="831"/>
      <c r="F146" s="170"/>
    </row>
    <row r="147" spans="1:6" s="566" customFormat="1" ht="12">
      <c r="A147" s="213"/>
      <c r="B147" s="219"/>
      <c r="C147" s="236"/>
      <c r="D147" s="229"/>
      <c r="E147" s="831"/>
      <c r="F147" s="170"/>
    </row>
    <row r="148" spans="1:6" s="566" customFormat="1" ht="237">
      <c r="A148" s="162"/>
      <c r="B148" s="161" t="s">
        <v>597</v>
      </c>
      <c r="C148" s="231"/>
      <c r="D148" s="227"/>
      <c r="E148" s="831"/>
      <c r="F148" s="170"/>
    </row>
    <row r="149" spans="1:6" s="566" customFormat="1" ht="12">
      <c r="A149" s="171"/>
      <c r="B149" s="169" t="s">
        <v>598</v>
      </c>
      <c r="C149" s="239" t="s">
        <v>575</v>
      </c>
      <c r="D149" s="227">
        <v>156</v>
      </c>
      <c r="E149" s="831"/>
      <c r="F149" s="170">
        <f>D149*E149</f>
        <v>0</v>
      </c>
    </row>
    <row r="150" spans="1:6" s="566" customFormat="1" ht="12">
      <c r="A150" s="171"/>
      <c r="B150" s="219"/>
      <c r="C150" s="236"/>
      <c r="D150" s="229"/>
      <c r="E150" s="831"/>
      <c r="F150" s="170"/>
    </row>
    <row r="151" spans="1:6" s="566" customFormat="1" ht="12">
      <c r="A151" s="213" t="s">
        <v>678</v>
      </c>
      <c r="B151" s="214" t="s">
        <v>599</v>
      </c>
      <c r="C151" s="233"/>
      <c r="D151" s="286"/>
      <c r="E151" s="831"/>
      <c r="F151" s="170"/>
    </row>
    <row r="152" spans="1:6" s="566" customFormat="1" ht="12">
      <c r="A152" s="171"/>
      <c r="B152" s="219"/>
      <c r="C152" s="236"/>
      <c r="D152" s="229"/>
      <c r="E152" s="831"/>
      <c r="F152" s="170"/>
    </row>
    <row r="153" spans="1:6" s="566" customFormat="1" ht="225.75" customHeight="1">
      <c r="A153" s="162"/>
      <c r="B153" s="771" t="s">
        <v>720</v>
      </c>
      <c r="C153" s="239"/>
      <c r="D153" s="227"/>
      <c r="E153" s="831"/>
      <c r="F153" s="170"/>
    </row>
    <row r="154" spans="1:6" s="566" customFormat="1" ht="13.5">
      <c r="A154" s="281"/>
      <c r="B154" s="169" t="s">
        <v>615</v>
      </c>
      <c r="C154" s="239" t="s">
        <v>616</v>
      </c>
      <c r="D154" s="286">
        <f>156</f>
        <v>156</v>
      </c>
      <c r="E154" s="831"/>
      <c r="F154" s="170">
        <f>D154*E154</f>
        <v>0</v>
      </c>
    </row>
    <row r="155" spans="1:6" s="566" customFormat="1" ht="12">
      <c r="A155" s="171"/>
      <c r="B155" s="219"/>
      <c r="C155" s="236"/>
      <c r="D155" s="229"/>
      <c r="E155" s="831"/>
      <c r="F155" s="170"/>
    </row>
    <row r="156" spans="1:6" s="566" customFormat="1" ht="12">
      <c r="A156" s="223" t="s">
        <v>200</v>
      </c>
      <c r="B156" s="224" t="s">
        <v>600</v>
      </c>
      <c r="C156" s="288"/>
      <c r="D156" s="288"/>
      <c r="E156" s="225"/>
      <c r="F156" s="226">
        <f>SUM(F149:F155)</f>
        <v>0</v>
      </c>
    </row>
    <row r="157" spans="1:6" ht="12">
      <c r="A157" s="421"/>
      <c r="B157" s="422"/>
      <c r="C157" s="427"/>
      <c r="D157" s="428"/>
      <c r="E157" s="848"/>
      <c r="F157" s="426"/>
    </row>
    <row r="158" spans="1:6" s="566" customFormat="1" ht="12">
      <c r="A158" s="221"/>
      <c r="B158" s="215"/>
      <c r="C158" s="282"/>
      <c r="D158" s="283"/>
      <c r="E158" s="831"/>
      <c r="F158" s="170"/>
    </row>
    <row r="159" spans="1:6" s="566" customFormat="1" ht="12">
      <c r="A159" s="762" t="s">
        <v>36</v>
      </c>
      <c r="B159" s="730" t="s">
        <v>202</v>
      </c>
      <c r="C159" s="730"/>
      <c r="D159" s="730"/>
      <c r="E159" s="730"/>
      <c r="F159" s="731">
        <f>F156+F142+F119+F108+F43+F15</f>
        <v>0</v>
      </c>
    </row>
  </sheetData>
  <sheetProtection password="CC3D" sheet="1"/>
  <mergeCells count="3">
    <mergeCell ref="B1:F1"/>
    <mergeCell ref="A3:F3"/>
    <mergeCell ref="C15:D15"/>
  </mergeCells>
  <printOptions/>
  <pageMargins left="0.7086614173228347" right="0.7086614173228347" top="0.7480314960629921" bottom="0.7480314960629921" header="0.31496062992125984" footer="0.31496062992125984"/>
  <pageSetup horizontalDpi="600" verticalDpi="600" orientation="portrait" paperSize="9" scale="87" r:id="rId1"/>
  <rowBreaks count="1" manualBreakCount="1">
    <brk id="134" max="5" man="1"/>
  </rowBreaks>
</worksheet>
</file>

<file path=xl/worksheets/sheet14.xml><?xml version="1.0" encoding="utf-8"?>
<worksheet xmlns="http://schemas.openxmlformats.org/spreadsheetml/2006/main" xmlns:r="http://schemas.openxmlformats.org/officeDocument/2006/relationships">
  <sheetPr>
    <tabColor rgb="FF00B0F0"/>
  </sheetPr>
  <dimension ref="A1:D6"/>
  <sheetViews>
    <sheetView view="pageBreakPreview" zoomScaleSheetLayoutView="100" zoomScalePageLayoutView="0" workbookViewId="0" topLeftCell="A1">
      <selection activeCell="G35" sqref="G35"/>
    </sheetView>
  </sheetViews>
  <sheetFormatPr defaultColWidth="9.33203125" defaultRowHeight="12.75"/>
  <cols>
    <col min="1" max="1" width="8.83203125" style="0" customWidth="1"/>
    <col min="2" max="2" width="54.83203125" style="0" customWidth="1"/>
    <col min="3" max="4" width="20.83203125" style="0" customWidth="1"/>
  </cols>
  <sheetData>
    <row r="1" spans="1:4" ht="12.75">
      <c r="A1" s="61"/>
      <c r="B1" s="62"/>
      <c r="C1" s="63"/>
      <c r="D1" s="64"/>
    </row>
    <row r="2" spans="1:4" ht="15">
      <c r="A2" s="87"/>
      <c r="B2" s="68" t="s">
        <v>650</v>
      </c>
      <c r="C2" s="63"/>
      <c r="D2" s="290"/>
    </row>
    <row r="3" spans="1:4" ht="12.75">
      <c r="A3" s="87"/>
      <c r="B3" s="88"/>
      <c r="C3" s="63"/>
      <c r="D3" s="290"/>
    </row>
    <row r="4" spans="1:4" ht="15">
      <c r="A4" s="72" t="s">
        <v>34</v>
      </c>
      <c r="B4" s="73" t="s">
        <v>191</v>
      </c>
      <c r="C4" s="74"/>
      <c r="D4" s="80">
        <f>'M2_9_Nadstrešnica'!F159</f>
        <v>0</v>
      </c>
    </row>
    <row r="5" spans="1:4" ht="12.75">
      <c r="A5" s="103"/>
      <c r="B5" s="883" t="s">
        <v>17</v>
      </c>
      <c r="C5" s="883"/>
      <c r="D5" s="81">
        <f>SUM(D4:D4)</f>
        <v>0</v>
      </c>
    </row>
    <row r="6" spans="1:4" ht="12.75">
      <c r="A6" s="291"/>
      <c r="B6" s="888"/>
      <c r="C6" s="888"/>
      <c r="D6" s="292"/>
    </row>
  </sheetData>
  <sheetProtection password="CC3D" sheet="1"/>
  <mergeCells count="2">
    <mergeCell ref="B5:C5"/>
    <mergeCell ref="B6:C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6"/>
  </sheetPr>
  <dimension ref="A2:G36"/>
  <sheetViews>
    <sheetView view="pageBreakPreview" zoomScaleSheetLayoutView="100" workbookViewId="0" topLeftCell="A1">
      <selection activeCell="B13" sqref="B13"/>
    </sheetView>
  </sheetViews>
  <sheetFormatPr defaultColWidth="9.33203125" defaultRowHeight="12.75"/>
  <cols>
    <col min="1" max="1" width="24.16015625" style="30" customWidth="1"/>
    <col min="2" max="2" width="43.5" style="46" customWidth="1"/>
    <col min="3" max="3" width="10.16015625" style="30" customWidth="1"/>
    <col min="4" max="4" width="13.5" style="30" customWidth="1"/>
    <col min="5" max="5" width="14.16015625" style="30" customWidth="1"/>
    <col min="6" max="6" width="10.5" style="30" customWidth="1"/>
    <col min="7" max="16384" width="9.33203125" style="30" customWidth="1"/>
  </cols>
  <sheetData>
    <row r="2" spans="1:6" ht="12.75">
      <c r="A2" s="28"/>
      <c r="B2" s="28"/>
      <c r="C2" s="29"/>
      <c r="D2" s="29"/>
      <c r="E2" s="29"/>
      <c r="F2" s="29"/>
    </row>
    <row r="3" spans="1:7" ht="63.75" customHeight="1">
      <c r="A3" s="183" t="s">
        <v>111</v>
      </c>
      <c r="B3" s="183"/>
      <c r="C3" s="32"/>
      <c r="D3" s="864" t="s">
        <v>112</v>
      </c>
      <c r="E3" s="864"/>
      <c r="F3" s="864"/>
      <c r="G3" s="184"/>
    </row>
    <row r="4" spans="1:7" ht="12.75">
      <c r="A4" s="185"/>
      <c r="B4" s="185"/>
      <c r="C4" s="186"/>
      <c r="D4" s="186"/>
      <c r="E4" s="186"/>
      <c r="F4" s="186"/>
      <c r="G4" s="187"/>
    </row>
    <row r="5" spans="1:7" ht="12.75">
      <c r="A5" s="188"/>
      <c r="B5" s="188"/>
      <c r="C5" s="189"/>
      <c r="D5" s="189"/>
      <c r="E5" s="189"/>
      <c r="F5" s="189"/>
      <c r="G5" s="187"/>
    </row>
    <row r="6" spans="1:7" ht="14.25" customHeight="1">
      <c r="A6" s="34" t="s">
        <v>51</v>
      </c>
      <c r="B6" s="861" t="s">
        <v>458</v>
      </c>
      <c r="C6" s="861"/>
      <c r="D6" s="861"/>
      <c r="E6" s="861"/>
      <c r="F6" s="861"/>
      <c r="G6" s="33"/>
    </row>
    <row r="7" spans="1:7" ht="13.5">
      <c r="A7" s="34"/>
      <c r="B7" s="295"/>
      <c r="C7" s="296"/>
      <c r="D7" s="297"/>
      <c r="E7" s="298"/>
      <c r="F7" s="298"/>
      <c r="G7" s="33"/>
    </row>
    <row r="8" spans="1:7" ht="32.25" customHeight="1">
      <c r="A8" s="34" t="s">
        <v>241</v>
      </c>
      <c r="B8" s="861" t="s">
        <v>459</v>
      </c>
      <c r="C8" s="861"/>
      <c r="D8" s="861"/>
      <c r="E8" s="861"/>
      <c r="F8" s="298"/>
      <c r="G8" s="33"/>
    </row>
    <row r="9" spans="1:7" ht="13.5">
      <c r="A9" s="34"/>
      <c r="B9" s="295"/>
      <c r="C9" s="296"/>
      <c r="D9" s="297"/>
      <c r="E9" s="298"/>
      <c r="F9" s="298"/>
      <c r="G9" s="33"/>
    </row>
    <row r="10" spans="1:7" ht="28.5" customHeight="1">
      <c r="A10" s="34" t="s">
        <v>52</v>
      </c>
      <c r="B10" s="861" t="s">
        <v>460</v>
      </c>
      <c r="C10" s="861"/>
      <c r="D10" s="861"/>
      <c r="E10" s="182"/>
      <c r="F10" s="182"/>
      <c r="G10" s="33"/>
    </row>
    <row r="11" spans="1:7" ht="13.5">
      <c r="A11" s="299"/>
      <c r="B11" s="300"/>
      <c r="C11" s="301"/>
      <c r="D11" s="301"/>
      <c r="E11" s="301"/>
      <c r="F11" s="301"/>
      <c r="G11" s="33"/>
    </row>
    <row r="12" spans="1:7" ht="13.5">
      <c r="A12" s="34" t="s">
        <v>53</v>
      </c>
      <c r="B12" s="35" t="s">
        <v>646</v>
      </c>
      <c r="C12" s="302"/>
      <c r="D12" s="303"/>
      <c r="E12" s="304"/>
      <c r="F12" s="304"/>
      <c r="G12" s="33"/>
    </row>
    <row r="13" spans="1:7" ht="13.5">
      <c r="A13" s="299"/>
      <c r="B13" s="300"/>
      <c r="C13" s="301"/>
      <c r="D13" s="301"/>
      <c r="E13" s="301"/>
      <c r="F13" s="301"/>
      <c r="G13" s="33"/>
    </row>
    <row r="14" spans="1:7" ht="13.5">
      <c r="A14" s="34" t="s">
        <v>54</v>
      </c>
      <c r="B14" s="862" t="s">
        <v>462</v>
      </c>
      <c r="C14" s="862"/>
      <c r="D14" s="862"/>
      <c r="E14" s="862"/>
      <c r="F14" s="304"/>
      <c r="G14" s="33"/>
    </row>
    <row r="15" spans="1:7" ht="12">
      <c r="A15" s="39"/>
      <c r="B15" s="39"/>
      <c r="C15" s="40"/>
      <c r="D15" s="40"/>
      <c r="E15" s="40"/>
      <c r="F15" s="40"/>
      <c r="G15" s="33"/>
    </row>
    <row r="16" spans="1:7" ht="12">
      <c r="A16" s="39"/>
      <c r="B16" s="39"/>
      <c r="C16" s="40"/>
      <c r="D16" s="40"/>
      <c r="E16" s="40"/>
      <c r="F16" s="40"/>
      <c r="G16" s="33"/>
    </row>
    <row r="17" spans="1:7" ht="12">
      <c r="A17" s="39"/>
      <c r="B17" s="39"/>
      <c r="C17" s="40"/>
      <c r="D17" s="40"/>
      <c r="E17" s="40"/>
      <c r="F17" s="40"/>
      <c r="G17" s="33"/>
    </row>
    <row r="18" spans="1:7" ht="12">
      <c r="A18" s="39"/>
      <c r="B18" s="39"/>
      <c r="C18" s="40"/>
      <c r="D18" s="40"/>
      <c r="E18" s="40"/>
      <c r="F18" s="40"/>
      <c r="G18" s="33"/>
    </row>
    <row r="19" spans="1:7" ht="45" customHeight="1">
      <c r="A19" s="863" t="s">
        <v>645</v>
      </c>
      <c r="B19" s="863"/>
      <c r="C19" s="863"/>
      <c r="D19" s="863"/>
      <c r="E19" s="863"/>
      <c r="F19" s="106"/>
      <c r="G19" s="33"/>
    </row>
    <row r="20" spans="1:7" ht="12">
      <c r="A20" s="33"/>
      <c r="B20" s="41"/>
      <c r="C20" s="33"/>
      <c r="D20" s="33"/>
      <c r="E20" s="33"/>
      <c r="F20" s="33"/>
      <c r="G20" s="33"/>
    </row>
    <row r="21" spans="1:7" ht="15">
      <c r="A21" s="42">
        <v>10</v>
      </c>
      <c r="B21" s="74" t="s">
        <v>64</v>
      </c>
      <c r="C21" s="33"/>
      <c r="D21" s="33"/>
      <c r="E21" s="33"/>
      <c r="F21" s="33"/>
      <c r="G21" s="33"/>
    </row>
    <row r="22" spans="1:7" ht="15">
      <c r="A22" s="42"/>
      <c r="B22" s="43"/>
      <c r="C22" s="33"/>
      <c r="D22" s="33"/>
      <c r="E22" s="33"/>
      <c r="F22" s="33"/>
      <c r="G22" s="33"/>
    </row>
    <row r="23" spans="1:7" ht="15">
      <c r="A23" s="42"/>
      <c r="B23" s="43"/>
      <c r="C23" s="33"/>
      <c r="D23" s="33"/>
      <c r="E23" s="33"/>
      <c r="F23" s="33"/>
      <c r="G23" s="33"/>
    </row>
    <row r="24" spans="1:7" ht="15">
      <c r="A24" s="42"/>
      <c r="B24" s="43"/>
      <c r="C24" s="33"/>
      <c r="D24" s="33"/>
      <c r="E24" s="33"/>
      <c r="F24" s="33"/>
      <c r="G24" s="33"/>
    </row>
    <row r="25" spans="1:7" ht="15">
      <c r="A25" s="42"/>
      <c r="B25" s="43"/>
      <c r="C25" s="33"/>
      <c r="D25" s="33"/>
      <c r="E25" s="33"/>
      <c r="F25" s="33"/>
      <c r="G25" s="33"/>
    </row>
    <row r="26" spans="1:7" ht="15">
      <c r="A26" s="42"/>
      <c r="B26" s="43"/>
      <c r="C26" s="33"/>
      <c r="D26" s="33"/>
      <c r="E26" s="33"/>
      <c r="F26" s="33"/>
      <c r="G26" s="33"/>
    </row>
    <row r="27" spans="1:7" ht="15">
      <c r="A27" s="42"/>
      <c r="B27" s="43"/>
      <c r="C27" s="33"/>
      <c r="D27" s="33"/>
      <c r="E27" s="33"/>
      <c r="F27" s="33"/>
      <c r="G27" s="33"/>
    </row>
    <row r="28" spans="1:7" ht="15">
      <c r="A28" s="44"/>
      <c r="B28" s="45"/>
      <c r="C28" s="33"/>
      <c r="D28" s="33"/>
      <c r="E28" s="33"/>
      <c r="F28" s="33"/>
      <c r="G28" s="33"/>
    </row>
    <row r="29" spans="1:7" ht="15">
      <c r="A29" s="44"/>
      <c r="B29" s="45"/>
      <c r="C29" s="33"/>
      <c r="D29" s="33"/>
      <c r="E29" s="33"/>
      <c r="F29" s="33"/>
      <c r="G29" s="33"/>
    </row>
    <row r="30" spans="1:7" ht="15">
      <c r="A30" s="44"/>
      <c r="B30" s="45"/>
      <c r="C30" s="33"/>
      <c r="D30" s="33"/>
      <c r="E30" s="33"/>
      <c r="F30" s="33"/>
      <c r="G30" s="33"/>
    </row>
    <row r="31" spans="1:7" ht="15">
      <c r="A31" s="44"/>
      <c r="B31" s="45"/>
      <c r="C31" s="33"/>
      <c r="D31" s="33"/>
      <c r="E31" s="33"/>
      <c r="F31" s="33"/>
      <c r="G31" s="33"/>
    </row>
    <row r="32" spans="1:7" ht="15">
      <c r="A32" s="44"/>
      <c r="B32" s="45"/>
      <c r="C32" s="33"/>
      <c r="D32" s="33"/>
      <c r="E32" s="33"/>
      <c r="F32" s="33"/>
      <c r="G32" s="33"/>
    </row>
    <row r="33" spans="1:7" ht="15">
      <c r="A33" s="44"/>
      <c r="B33" s="45"/>
      <c r="C33" s="33"/>
      <c r="D33" s="33"/>
      <c r="E33" s="33"/>
      <c r="F33" s="33"/>
      <c r="G33" s="33"/>
    </row>
    <row r="34" spans="1:7" ht="15">
      <c r="A34" s="44"/>
      <c r="B34" s="45"/>
      <c r="C34" s="33"/>
      <c r="D34" s="33"/>
      <c r="E34" s="33"/>
      <c r="F34" s="33"/>
      <c r="G34" s="33"/>
    </row>
    <row r="35" ht="15">
      <c r="A35" s="42"/>
    </row>
    <row r="36" ht="15">
      <c r="A36" s="42"/>
    </row>
  </sheetData>
  <sheetProtection password="CC3D" sheet="1"/>
  <mergeCells count="6">
    <mergeCell ref="B6:F6"/>
    <mergeCell ref="B14:E14"/>
    <mergeCell ref="A19:E19"/>
    <mergeCell ref="D3:F3"/>
    <mergeCell ref="B8:E8"/>
    <mergeCell ref="B10:D10"/>
  </mergeCells>
  <printOptions/>
  <pageMargins left="0.984251968503937" right="0.5905511811023623" top="0.7480314960629921" bottom="0.7480314960629921" header="0.31496062992125984" footer="0.31496062992125984"/>
  <pageSetup firstPageNumber="1" useFirstPageNumber="1" orientation="portrait" paperSize="9" scale="90"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F83"/>
  <sheetViews>
    <sheetView view="pageBreakPreview" zoomScale="85" zoomScaleSheetLayoutView="85" workbookViewId="0" topLeftCell="A45">
      <selection activeCell="N74" sqref="N74"/>
    </sheetView>
  </sheetViews>
  <sheetFormatPr defaultColWidth="10.5" defaultRowHeight="12.75"/>
  <cols>
    <col min="1" max="1" width="9.66015625" style="689" customWidth="1"/>
    <col min="2" max="2" width="63.5" style="690" customWidth="1"/>
    <col min="3" max="3" width="9.66015625" style="689" customWidth="1"/>
    <col min="4" max="4" width="13.5" style="691" customWidth="1"/>
    <col min="5" max="5" width="13.5" style="692" customWidth="1"/>
    <col min="6" max="6" width="16" style="692" customWidth="1"/>
    <col min="7" max="7" width="10.5" style="641" customWidth="1"/>
    <col min="8" max="16384" width="10.5" style="689" customWidth="1"/>
  </cols>
  <sheetData>
    <row r="1" spans="1:6" ht="12.75" customHeight="1">
      <c r="A1" s="639"/>
      <c r="B1" s="640"/>
      <c r="C1" s="640"/>
      <c r="D1" s="640"/>
      <c r="E1" s="640"/>
      <c r="F1" s="640"/>
    </row>
    <row r="2" spans="1:6" ht="12.75" customHeight="1">
      <c r="A2" s="642"/>
      <c r="B2" s="865" t="s">
        <v>63</v>
      </c>
      <c r="C2" s="865"/>
      <c r="D2" s="865"/>
      <c r="E2" s="865"/>
      <c r="F2" s="865"/>
    </row>
    <row r="3" spans="1:6" ht="12.75" customHeight="1">
      <c r="A3" s="639"/>
      <c r="B3" s="640"/>
      <c r="C3" s="640"/>
      <c r="D3" s="640"/>
      <c r="E3" s="640"/>
      <c r="F3" s="640"/>
    </row>
    <row r="4" spans="1:6" ht="245.25" customHeight="1">
      <c r="A4" s="889" t="s">
        <v>65</v>
      </c>
      <c r="B4" s="889"/>
      <c r="C4" s="889"/>
      <c r="D4" s="889"/>
      <c r="E4" s="889"/>
      <c r="F4" s="889"/>
    </row>
    <row r="5" spans="1:6" ht="12.75" customHeight="1">
      <c r="A5" s="639"/>
      <c r="B5" s="643"/>
      <c r="C5" s="643"/>
      <c r="D5" s="643"/>
      <c r="E5" s="643"/>
      <c r="F5" s="643"/>
    </row>
    <row r="6" spans="1:6" ht="12.75" customHeight="1">
      <c r="A6" s="247" t="s">
        <v>9</v>
      </c>
      <c r="B6" s="248" t="s">
        <v>10</v>
      </c>
      <c r="C6" s="248" t="s">
        <v>11</v>
      </c>
      <c r="D6" s="248" t="s">
        <v>4</v>
      </c>
      <c r="E6" s="249" t="s">
        <v>12</v>
      </c>
      <c r="F6" s="249" t="s">
        <v>13</v>
      </c>
    </row>
    <row r="7" spans="1:6" ht="12">
      <c r="A7" s="644"/>
      <c r="B7" s="645"/>
      <c r="C7" s="644"/>
      <c r="D7" s="646"/>
      <c r="E7" s="647"/>
      <c r="F7" s="646"/>
    </row>
    <row r="8" spans="1:6" ht="12">
      <c r="A8" s="648" t="s">
        <v>643</v>
      </c>
      <c r="B8" s="890" t="s">
        <v>64</v>
      </c>
      <c r="C8" s="890"/>
      <c r="D8" s="890"/>
      <c r="E8" s="890"/>
      <c r="F8" s="890"/>
    </row>
    <row r="9" spans="1:6" ht="12">
      <c r="A9" s="649"/>
      <c r="B9" s="650"/>
      <c r="C9" s="650"/>
      <c r="D9" s="650"/>
      <c r="E9" s="849"/>
      <c r="F9" s="650"/>
    </row>
    <row r="10" spans="1:6" ht="62.25">
      <c r="A10" s="649"/>
      <c r="B10" s="651" t="s">
        <v>536</v>
      </c>
      <c r="C10" s="650"/>
      <c r="D10" s="650"/>
      <c r="E10" s="849"/>
      <c r="F10" s="650"/>
    </row>
    <row r="11" spans="1:6" ht="12">
      <c r="A11" s="652"/>
      <c r="B11" s="650"/>
      <c r="C11" s="653"/>
      <c r="D11" s="293"/>
      <c r="E11" s="850"/>
      <c r="F11" s="654"/>
    </row>
    <row r="12" spans="1:6" ht="12">
      <c r="A12" s="655" t="s">
        <v>651</v>
      </c>
      <c r="B12" s="656" t="s">
        <v>537</v>
      </c>
      <c r="C12" s="657"/>
      <c r="D12" s="658"/>
      <c r="E12" s="851"/>
      <c r="F12" s="659"/>
    </row>
    <row r="13" spans="1:6" ht="12">
      <c r="A13" s="660"/>
      <c r="B13" s="661"/>
      <c r="C13" s="653"/>
      <c r="D13" s="293"/>
      <c r="E13" s="852"/>
      <c r="F13" s="662"/>
    </row>
    <row r="14" spans="1:6" ht="150">
      <c r="A14" s="663"/>
      <c r="B14" s="664" t="s">
        <v>705</v>
      </c>
      <c r="C14" s="653"/>
      <c r="D14" s="293"/>
      <c r="E14" s="852"/>
      <c r="F14" s="662"/>
    </row>
    <row r="15" spans="1:6" ht="12">
      <c r="A15" s="663"/>
      <c r="B15" s="661"/>
      <c r="C15" s="653" t="s">
        <v>66</v>
      </c>
      <c r="D15" s="665">
        <v>1</v>
      </c>
      <c r="E15" s="853"/>
      <c r="F15" s="666">
        <f>D15*E15</f>
        <v>0</v>
      </c>
    </row>
    <row r="16" spans="1:6" ht="12">
      <c r="A16" s="663"/>
      <c r="B16" s="661"/>
      <c r="C16" s="660"/>
      <c r="D16" s="663"/>
      <c r="E16" s="854"/>
      <c r="F16" s="662"/>
    </row>
    <row r="17" spans="1:6" ht="12">
      <c r="A17" s="655" t="s">
        <v>652</v>
      </c>
      <c r="B17" s="667" t="s">
        <v>538</v>
      </c>
      <c r="C17" s="668"/>
      <c r="D17" s="658"/>
      <c r="E17" s="855"/>
      <c r="F17" s="659"/>
    </row>
    <row r="18" spans="1:6" ht="12">
      <c r="A18" s="660"/>
      <c r="B18" s="669"/>
      <c r="C18" s="670"/>
      <c r="D18" s="293"/>
      <c r="E18" s="850"/>
      <c r="F18" s="662"/>
    </row>
    <row r="19" spans="1:6" ht="137.25">
      <c r="A19" s="660"/>
      <c r="B19" s="671" t="s">
        <v>706</v>
      </c>
      <c r="C19" s="653"/>
      <c r="D19" s="293"/>
      <c r="E19" s="853"/>
      <c r="F19" s="662"/>
    </row>
    <row r="20" spans="1:6" ht="12">
      <c r="A20" s="660"/>
      <c r="B20" s="671"/>
      <c r="C20" s="653" t="s">
        <v>66</v>
      </c>
      <c r="D20" s="665">
        <v>1</v>
      </c>
      <c r="E20" s="853"/>
      <c r="F20" s="662">
        <f>D20*E20</f>
        <v>0</v>
      </c>
    </row>
    <row r="21" spans="1:6" s="641" customFormat="1" ht="12">
      <c r="A21" s="660"/>
      <c r="B21" s="661"/>
      <c r="C21" s="653"/>
      <c r="D21" s="665"/>
      <c r="E21" s="856"/>
      <c r="F21" s="666"/>
    </row>
    <row r="22" spans="1:6" s="641" customFormat="1" ht="45.75" customHeight="1">
      <c r="A22" s="655" t="s">
        <v>653</v>
      </c>
      <c r="B22" s="669" t="s">
        <v>721</v>
      </c>
      <c r="C22" s="653" t="s">
        <v>66</v>
      </c>
      <c r="D22" s="665">
        <v>1</v>
      </c>
      <c r="E22" s="891" t="s">
        <v>723</v>
      </c>
      <c r="F22" s="891"/>
    </row>
    <row r="23" spans="1:6" s="641" customFormat="1" ht="14.25" customHeight="1">
      <c r="A23" s="660"/>
      <c r="B23" s="667"/>
      <c r="C23" s="667"/>
      <c r="D23" s="672"/>
      <c r="E23" s="857"/>
      <c r="F23" s="666"/>
    </row>
    <row r="24" spans="1:6" s="641" customFormat="1" ht="12">
      <c r="A24" s="655" t="s">
        <v>654</v>
      </c>
      <c r="B24" s="667" t="s">
        <v>539</v>
      </c>
      <c r="C24" s="657"/>
      <c r="D24" s="673"/>
      <c r="E24" s="858"/>
      <c r="F24" s="674"/>
    </row>
    <row r="25" spans="1:6" s="641" customFormat="1" ht="12">
      <c r="A25" s="655"/>
      <c r="B25" s="669"/>
      <c r="C25" s="653"/>
      <c r="D25" s="672"/>
      <c r="E25" s="857"/>
      <c r="F25" s="666"/>
    </row>
    <row r="26" spans="1:6" s="641" customFormat="1" ht="57.75" customHeight="1">
      <c r="A26" s="660"/>
      <c r="B26" s="675" t="s">
        <v>67</v>
      </c>
      <c r="C26" s="653" t="s">
        <v>22</v>
      </c>
      <c r="D26" s="665">
        <v>9</v>
      </c>
      <c r="E26" s="777"/>
      <c r="F26" s="666">
        <f aca="true" t="shared" si="0" ref="F26:F44">D26*E26</f>
        <v>0</v>
      </c>
    </row>
    <row r="27" spans="1:6" s="641" customFormat="1" ht="37.5">
      <c r="A27" s="663"/>
      <c r="B27" s="675" t="s">
        <v>722</v>
      </c>
      <c r="C27" s="653" t="s">
        <v>22</v>
      </c>
      <c r="D27" s="665">
        <v>9</v>
      </c>
      <c r="E27" s="777"/>
      <c r="F27" s="666">
        <f t="shared" si="0"/>
        <v>0</v>
      </c>
    </row>
    <row r="28" spans="1:6" s="641" customFormat="1" ht="14.25" customHeight="1">
      <c r="A28" s="663"/>
      <c r="B28" s="675" t="s">
        <v>68</v>
      </c>
      <c r="C28" s="653" t="s">
        <v>22</v>
      </c>
      <c r="D28" s="665">
        <v>9</v>
      </c>
      <c r="E28" s="777"/>
      <c r="F28" s="666">
        <f t="shared" si="0"/>
        <v>0</v>
      </c>
    </row>
    <row r="29" spans="1:6" s="641" customFormat="1" ht="14.25" customHeight="1">
      <c r="A29" s="660"/>
      <c r="B29" s="675"/>
      <c r="C29" s="676"/>
      <c r="D29" s="672"/>
      <c r="E29" s="777"/>
      <c r="F29" s="666"/>
    </row>
    <row r="30" spans="1:6" s="641" customFormat="1" ht="14.25" customHeight="1">
      <c r="A30" s="655" t="s">
        <v>655</v>
      </c>
      <c r="B30" s="677" t="s">
        <v>540</v>
      </c>
      <c r="C30" s="678"/>
      <c r="D30" s="673"/>
      <c r="E30" s="777"/>
      <c r="F30" s="674"/>
    </row>
    <row r="31" spans="1:6" s="641" customFormat="1" ht="14.25" customHeight="1">
      <c r="A31" s="655"/>
      <c r="B31" s="679"/>
      <c r="C31" s="676"/>
      <c r="D31" s="672"/>
      <c r="E31" s="777"/>
      <c r="F31" s="666"/>
    </row>
    <row r="32" spans="1:6" s="641" customFormat="1" ht="14.25" customHeight="1">
      <c r="A32" s="660"/>
      <c r="B32" s="675" t="s">
        <v>541</v>
      </c>
      <c r="C32" s="653" t="s">
        <v>7</v>
      </c>
      <c r="D32" s="665">
        <v>50</v>
      </c>
      <c r="E32" s="777"/>
      <c r="F32" s="666">
        <f t="shared" si="0"/>
        <v>0</v>
      </c>
    </row>
    <row r="33" spans="1:6" s="641" customFormat="1" ht="14.25" customHeight="1">
      <c r="A33" s="660"/>
      <c r="B33" s="675" t="s">
        <v>542</v>
      </c>
      <c r="C33" s="653" t="s">
        <v>7</v>
      </c>
      <c r="D33" s="665">
        <v>45</v>
      </c>
      <c r="E33" s="777"/>
      <c r="F33" s="666">
        <f t="shared" si="0"/>
        <v>0</v>
      </c>
    </row>
    <row r="34" spans="1:6" s="641" customFormat="1" ht="14.25" customHeight="1">
      <c r="A34" s="660"/>
      <c r="B34" s="675" t="s">
        <v>543</v>
      </c>
      <c r="C34" s="653" t="s">
        <v>7</v>
      </c>
      <c r="D34" s="665">
        <v>35</v>
      </c>
      <c r="E34" s="777"/>
      <c r="F34" s="666">
        <f t="shared" si="0"/>
        <v>0</v>
      </c>
    </row>
    <row r="35" spans="1:6" s="641" customFormat="1" ht="14.25" customHeight="1">
      <c r="A35" s="660"/>
      <c r="B35" s="675" t="s">
        <v>544</v>
      </c>
      <c r="C35" s="653" t="s">
        <v>7</v>
      </c>
      <c r="D35" s="665">
        <v>55</v>
      </c>
      <c r="E35" s="777"/>
      <c r="F35" s="666">
        <f t="shared" si="0"/>
        <v>0</v>
      </c>
    </row>
    <row r="36" spans="1:6" s="641" customFormat="1" ht="14.25" customHeight="1">
      <c r="A36" s="660"/>
      <c r="B36" s="675" t="s">
        <v>545</v>
      </c>
      <c r="C36" s="653" t="s">
        <v>7</v>
      </c>
      <c r="D36" s="665">
        <v>200</v>
      </c>
      <c r="E36" s="777"/>
      <c r="F36" s="666">
        <f>D36*E36</f>
        <v>0</v>
      </c>
    </row>
    <row r="37" spans="1:6" s="641" customFormat="1" ht="14.25" customHeight="1">
      <c r="A37" s="660"/>
      <c r="B37" s="675" t="s">
        <v>546</v>
      </c>
      <c r="C37" s="653" t="s">
        <v>7</v>
      </c>
      <c r="D37" s="665">
        <v>30</v>
      </c>
      <c r="E37" s="777"/>
      <c r="F37" s="666">
        <f t="shared" si="0"/>
        <v>0</v>
      </c>
    </row>
    <row r="38" spans="1:6" s="641" customFormat="1" ht="14.25" customHeight="1">
      <c r="A38" s="660"/>
      <c r="B38" s="675" t="s">
        <v>547</v>
      </c>
      <c r="C38" s="653" t="s">
        <v>7</v>
      </c>
      <c r="D38" s="665">
        <v>30</v>
      </c>
      <c r="E38" s="777"/>
      <c r="F38" s="666">
        <f t="shared" si="0"/>
        <v>0</v>
      </c>
    </row>
    <row r="39" spans="1:6" s="641" customFormat="1" ht="14.25" customHeight="1">
      <c r="A39" s="660"/>
      <c r="B39" s="675" t="s">
        <v>548</v>
      </c>
      <c r="C39" s="653" t="s">
        <v>7</v>
      </c>
      <c r="D39" s="665">
        <v>30</v>
      </c>
      <c r="E39" s="777"/>
      <c r="F39" s="666">
        <f t="shared" si="0"/>
        <v>0</v>
      </c>
    </row>
    <row r="40" spans="1:6" s="641" customFormat="1" ht="14.25" customHeight="1">
      <c r="A40" s="660"/>
      <c r="B40" s="675" t="s">
        <v>549</v>
      </c>
      <c r="C40" s="653" t="s">
        <v>7</v>
      </c>
      <c r="D40" s="665">
        <v>130</v>
      </c>
      <c r="E40" s="777"/>
      <c r="F40" s="666">
        <f t="shared" si="0"/>
        <v>0</v>
      </c>
    </row>
    <row r="41" spans="1:6" s="641" customFormat="1" ht="14.25" customHeight="1">
      <c r="A41" s="660"/>
      <c r="B41" s="675" t="s">
        <v>550</v>
      </c>
      <c r="C41" s="653" t="s">
        <v>7</v>
      </c>
      <c r="D41" s="665">
        <v>190</v>
      </c>
      <c r="E41" s="777"/>
      <c r="F41" s="666">
        <f t="shared" si="0"/>
        <v>0</v>
      </c>
    </row>
    <row r="42" spans="1:6" s="641" customFormat="1" ht="14.25" customHeight="1">
      <c r="A42" s="660"/>
      <c r="B42" s="675" t="s">
        <v>551</v>
      </c>
      <c r="C42" s="653" t="s">
        <v>7</v>
      </c>
      <c r="D42" s="665">
        <v>210</v>
      </c>
      <c r="E42" s="777"/>
      <c r="F42" s="666">
        <f>D42*E42</f>
        <v>0</v>
      </c>
    </row>
    <row r="43" spans="1:6" s="641" customFormat="1" ht="14.25" customHeight="1">
      <c r="A43" s="660"/>
      <c r="B43" s="675" t="s">
        <v>552</v>
      </c>
      <c r="C43" s="653" t="s">
        <v>7</v>
      </c>
      <c r="D43" s="665">
        <v>100</v>
      </c>
      <c r="E43" s="777"/>
      <c r="F43" s="666">
        <f t="shared" si="0"/>
        <v>0</v>
      </c>
    </row>
    <row r="44" spans="1:6" s="641" customFormat="1" ht="14.25" customHeight="1">
      <c r="A44" s="660"/>
      <c r="B44" s="675" t="s">
        <v>69</v>
      </c>
      <c r="C44" s="653" t="s">
        <v>22</v>
      </c>
      <c r="D44" s="665">
        <v>50</v>
      </c>
      <c r="E44" s="777"/>
      <c r="F44" s="666">
        <f t="shared" si="0"/>
        <v>0</v>
      </c>
    </row>
    <row r="45" spans="1:6" s="641" customFormat="1" ht="14.25" customHeight="1">
      <c r="A45" s="660"/>
      <c r="B45" s="675"/>
      <c r="C45" s="653"/>
      <c r="D45" s="665"/>
      <c r="E45" s="777"/>
      <c r="F45" s="666"/>
    </row>
    <row r="46" spans="1:6" s="641" customFormat="1" ht="14.25" customHeight="1">
      <c r="A46" s="655" t="s">
        <v>656</v>
      </c>
      <c r="B46" s="677" t="s">
        <v>553</v>
      </c>
      <c r="C46" s="653"/>
      <c r="D46" s="665"/>
      <c r="E46" s="777"/>
      <c r="F46" s="666"/>
    </row>
    <row r="47" spans="1:6" s="641" customFormat="1" ht="14.25" customHeight="1">
      <c r="A47" s="660"/>
      <c r="B47" s="675"/>
      <c r="C47" s="653"/>
      <c r="D47" s="665"/>
      <c r="E47" s="777"/>
      <c r="F47" s="666"/>
    </row>
    <row r="48" spans="1:6" s="641" customFormat="1" ht="14.25" customHeight="1">
      <c r="A48" s="660"/>
      <c r="B48" s="675" t="s">
        <v>554</v>
      </c>
      <c r="C48" s="653" t="s">
        <v>22</v>
      </c>
      <c r="D48" s="665">
        <v>1</v>
      </c>
      <c r="E48" s="777"/>
      <c r="F48" s="666">
        <f>D48*E48</f>
        <v>0</v>
      </c>
    </row>
    <row r="49" spans="1:6" s="641" customFormat="1" ht="14.25" customHeight="1">
      <c r="A49" s="660"/>
      <c r="B49" s="675" t="s">
        <v>555</v>
      </c>
      <c r="C49" s="653" t="s">
        <v>22</v>
      </c>
      <c r="D49" s="665">
        <v>2</v>
      </c>
      <c r="E49" s="777"/>
      <c r="F49" s="666">
        <f>D49*E49</f>
        <v>0</v>
      </c>
    </row>
    <row r="50" spans="1:6" s="641" customFormat="1" ht="12">
      <c r="A50" s="660"/>
      <c r="B50" s="675" t="s">
        <v>724</v>
      </c>
      <c r="C50" s="653" t="s">
        <v>22</v>
      </c>
      <c r="D50" s="665">
        <v>8</v>
      </c>
      <c r="E50" s="777"/>
      <c r="F50" s="666">
        <f>D50*E50</f>
        <v>0</v>
      </c>
    </row>
    <row r="51" spans="1:6" s="641" customFormat="1" ht="14.25" customHeight="1">
      <c r="A51" s="660"/>
      <c r="B51" s="675" t="s">
        <v>556</v>
      </c>
      <c r="C51" s="653" t="s">
        <v>22</v>
      </c>
      <c r="D51" s="665">
        <v>1</v>
      </c>
      <c r="E51" s="777"/>
      <c r="F51" s="666">
        <f>D51*E51</f>
        <v>0</v>
      </c>
    </row>
    <row r="52" spans="1:6" s="641" customFormat="1" ht="12">
      <c r="A52" s="660"/>
      <c r="B52" s="656"/>
      <c r="C52" s="653"/>
      <c r="D52" s="665"/>
      <c r="E52" s="857"/>
      <c r="F52" s="666"/>
    </row>
    <row r="53" spans="1:6" s="641" customFormat="1" ht="12">
      <c r="A53" s="655" t="s">
        <v>657</v>
      </c>
      <c r="B53" s="680" t="s">
        <v>70</v>
      </c>
      <c r="C53" s="657"/>
      <c r="D53" s="681"/>
      <c r="E53" s="858"/>
      <c r="F53" s="674"/>
    </row>
    <row r="54" spans="1:6" s="641" customFormat="1" ht="12">
      <c r="A54" s="655"/>
      <c r="B54" s="675"/>
      <c r="C54" s="653"/>
      <c r="D54" s="665"/>
      <c r="E54" s="857"/>
      <c r="F54" s="666"/>
    </row>
    <row r="55" spans="1:6" s="641" customFormat="1" ht="12">
      <c r="A55" s="660"/>
      <c r="B55" s="675" t="s">
        <v>71</v>
      </c>
      <c r="C55" s="682" t="s">
        <v>7</v>
      </c>
      <c r="D55" s="665">
        <v>400</v>
      </c>
      <c r="E55" s="777"/>
      <c r="F55" s="666">
        <f aca="true" t="shared" si="1" ref="F55:F68">D55*E55</f>
        <v>0</v>
      </c>
    </row>
    <row r="56" spans="1:6" s="641" customFormat="1" ht="12">
      <c r="A56" s="660"/>
      <c r="B56" s="675" t="s">
        <v>72</v>
      </c>
      <c r="C56" s="682" t="s">
        <v>66</v>
      </c>
      <c r="D56" s="665">
        <v>1</v>
      </c>
      <c r="E56" s="777"/>
      <c r="F56" s="666">
        <f t="shared" si="1"/>
        <v>0</v>
      </c>
    </row>
    <row r="57" spans="1:6" s="641" customFormat="1" ht="24.75">
      <c r="A57" s="660"/>
      <c r="B57" s="675" t="s">
        <v>557</v>
      </c>
      <c r="C57" s="683" t="s">
        <v>27</v>
      </c>
      <c r="D57" s="665">
        <v>20</v>
      </c>
      <c r="E57" s="777"/>
      <c r="F57" s="666">
        <f t="shared" si="1"/>
        <v>0</v>
      </c>
    </row>
    <row r="58" spans="1:6" s="641" customFormat="1" ht="12">
      <c r="A58" s="660"/>
      <c r="B58" s="675" t="s">
        <v>558</v>
      </c>
      <c r="C58" s="682" t="s">
        <v>7</v>
      </c>
      <c r="D58" s="665">
        <v>50</v>
      </c>
      <c r="E58" s="777"/>
      <c r="F58" s="666">
        <f t="shared" si="1"/>
        <v>0</v>
      </c>
    </row>
    <row r="59" spans="1:6" s="641" customFormat="1" ht="12">
      <c r="A59" s="660"/>
      <c r="B59" s="675" t="s">
        <v>559</v>
      </c>
      <c r="C59" s="683" t="s">
        <v>7</v>
      </c>
      <c r="D59" s="665">
        <v>40</v>
      </c>
      <c r="E59" s="777"/>
      <c r="F59" s="666">
        <f t="shared" si="1"/>
        <v>0</v>
      </c>
    </row>
    <row r="60" spans="1:6" s="641" customFormat="1" ht="12">
      <c r="A60" s="660"/>
      <c r="B60" s="675" t="s">
        <v>73</v>
      </c>
      <c r="C60" s="682" t="s">
        <v>22</v>
      </c>
      <c r="D60" s="665">
        <v>9</v>
      </c>
      <c r="E60" s="777"/>
      <c r="F60" s="666">
        <f t="shared" si="1"/>
        <v>0</v>
      </c>
    </row>
    <row r="61" spans="1:6" s="641" customFormat="1" ht="24.75">
      <c r="A61" s="660"/>
      <c r="B61" s="675" t="s">
        <v>560</v>
      </c>
      <c r="C61" s="683" t="s">
        <v>7</v>
      </c>
      <c r="D61" s="665">
        <v>390</v>
      </c>
      <c r="E61" s="777"/>
      <c r="F61" s="666">
        <f t="shared" si="1"/>
        <v>0</v>
      </c>
    </row>
    <row r="62" spans="1:6" s="641" customFormat="1" ht="24.75">
      <c r="A62" s="660"/>
      <c r="B62" s="675" t="s">
        <v>74</v>
      </c>
      <c r="C62" s="683" t="s">
        <v>66</v>
      </c>
      <c r="D62" s="665">
        <v>1</v>
      </c>
      <c r="E62" s="777"/>
      <c r="F62" s="666">
        <f t="shared" si="1"/>
        <v>0</v>
      </c>
    </row>
    <row r="63" spans="1:6" s="641" customFormat="1" ht="12">
      <c r="A63" s="660"/>
      <c r="B63" s="675" t="s">
        <v>75</v>
      </c>
      <c r="C63" s="682" t="s">
        <v>7</v>
      </c>
      <c r="D63" s="665">
        <v>390</v>
      </c>
      <c r="E63" s="777"/>
      <c r="F63" s="666">
        <f t="shared" si="1"/>
        <v>0</v>
      </c>
    </row>
    <row r="64" spans="1:6" s="641" customFormat="1" ht="12">
      <c r="A64" s="660"/>
      <c r="B64" s="675" t="s">
        <v>76</v>
      </c>
      <c r="C64" s="682" t="s">
        <v>66</v>
      </c>
      <c r="D64" s="665">
        <v>1</v>
      </c>
      <c r="E64" s="777"/>
      <c r="F64" s="666">
        <f t="shared" si="1"/>
        <v>0</v>
      </c>
    </row>
    <row r="65" spans="1:6" s="641" customFormat="1" ht="24.75">
      <c r="A65" s="660"/>
      <c r="B65" s="675" t="s">
        <v>77</v>
      </c>
      <c r="C65" s="683" t="s">
        <v>7</v>
      </c>
      <c r="D65" s="665">
        <v>390</v>
      </c>
      <c r="E65" s="777"/>
      <c r="F65" s="666">
        <f t="shared" si="1"/>
        <v>0</v>
      </c>
    </row>
    <row r="66" spans="1:6" s="641" customFormat="1" ht="12">
      <c r="A66" s="660"/>
      <c r="B66" s="675" t="s">
        <v>78</v>
      </c>
      <c r="C66" s="682" t="s">
        <v>7</v>
      </c>
      <c r="D66" s="665">
        <v>390</v>
      </c>
      <c r="E66" s="777"/>
      <c r="F66" s="666">
        <f t="shared" si="1"/>
        <v>0</v>
      </c>
    </row>
    <row r="67" spans="1:6" s="641" customFormat="1" ht="37.5">
      <c r="A67" s="660"/>
      <c r="B67" s="675" t="s">
        <v>79</v>
      </c>
      <c r="C67" s="683" t="s">
        <v>66</v>
      </c>
      <c r="D67" s="665">
        <v>9</v>
      </c>
      <c r="E67" s="777"/>
      <c r="F67" s="666">
        <f t="shared" si="1"/>
        <v>0</v>
      </c>
    </row>
    <row r="68" spans="1:6" s="641" customFormat="1" ht="12">
      <c r="A68" s="660"/>
      <c r="B68" s="675" t="s">
        <v>80</v>
      </c>
      <c r="C68" s="682" t="s">
        <v>66</v>
      </c>
      <c r="D68" s="665">
        <v>1</v>
      </c>
      <c r="E68" s="777"/>
      <c r="F68" s="666">
        <f t="shared" si="1"/>
        <v>0</v>
      </c>
    </row>
    <row r="69" spans="1:6" s="641" customFormat="1" ht="24.75">
      <c r="A69" s="660"/>
      <c r="B69" s="675" t="s">
        <v>81</v>
      </c>
      <c r="C69" s="683" t="s">
        <v>7</v>
      </c>
      <c r="D69" s="665">
        <v>400</v>
      </c>
      <c r="E69" s="777"/>
      <c r="F69" s="666">
        <f>D69*E69</f>
        <v>0</v>
      </c>
    </row>
    <row r="70" spans="1:6" s="641" customFormat="1" ht="12">
      <c r="A70" s="660"/>
      <c r="B70" s="680"/>
      <c r="C70" s="653"/>
      <c r="D70" s="665"/>
      <c r="E70" s="777"/>
      <c r="F70" s="666"/>
    </row>
    <row r="71" spans="1:6" s="641" customFormat="1" ht="12">
      <c r="A71" s="655" t="s">
        <v>658</v>
      </c>
      <c r="B71" s="680" t="s">
        <v>82</v>
      </c>
      <c r="C71" s="657"/>
      <c r="D71" s="681"/>
      <c r="E71" s="859"/>
      <c r="F71" s="674"/>
    </row>
    <row r="72" spans="1:6" s="641" customFormat="1" ht="12">
      <c r="A72" s="655"/>
      <c r="B72" s="675"/>
      <c r="C72" s="653"/>
      <c r="D72" s="665"/>
      <c r="E72" s="777"/>
      <c r="F72" s="666"/>
    </row>
    <row r="73" spans="1:6" s="641" customFormat="1" ht="12">
      <c r="A73" s="660"/>
      <c r="B73" s="675" t="s">
        <v>83</v>
      </c>
      <c r="C73" s="653"/>
      <c r="D73" s="665"/>
      <c r="E73" s="777"/>
      <c r="F73" s="666"/>
    </row>
    <row r="74" spans="1:6" s="641" customFormat="1" ht="12">
      <c r="A74" s="660"/>
      <c r="B74" s="675" t="s">
        <v>84</v>
      </c>
      <c r="C74" s="653"/>
      <c r="D74" s="665"/>
      <c r="E74" s="777"/>
      <c r="F74" s="666"/>
    </row>
    <row r="75" spans="1:6" s="641" customFormat="1" ht="12">
      <c r="A75" s="660"/>
      <c r="B75" s="675" t="s">
        <v>85</v>
      </c>
      <c r="C75" s="653"/>
      <c r="D75" s="665"/>
      <c r="E75" s="777"/>
      <c r="F75" s="666"/>
    </row>
    <row r="76" spans="1:6" s="641" customFormat="1" ht="12">
      <c r="A76" s="660"/>
      <c r="B76" s="675" t="s">
        <v>86</v>
      </c>
      <c r="C76" s="653"/>
      <c r="D76" s="665"/>
      <c r="E76" s="777"/>
      <c r="F76" s="666"/>
    </row>
    <row r="77" spans="1:6" s="641" customFormat="1" ht="24.75">
      <c r="A77" s="660"/>
      <c r="B77" s="675" t="s">
        <v>87</v>
      </c>
      <c r="C77" s="653"/>
      <c r="D77" s="665"/>
      <c r="E77" s="777"/>
      <c r="F77" s="666"/>
    </row>
    <row r="78" spans="1:6" s="641" customFormat="1" ht="12">
      <c r="A78" s="660"/>
      <c r="B78" s="675" t="s">
        <v>88</v>
      </c>
      <c r="C78" s="653"/>
      <c r="D78" s="665"/>
      <c r="E78" s="777"/>
      <c r="F78" s="666"/>
    </row>
    <row r="79" spans="1:6" s="641" customFormat="1" ht="12">
      <c r="A79" s="660"/>
      <c r="B79" s="675" t="s">
        <v>89</v>
      </c>
      <c r="C79" s="653"/>
      <c r="D79" s="665"/>
      <c r="E79" s="777"/>
      <c r="F79" s="666"/>
    </row>
    <row r="80" spans="1:6" s="641" customFormat="1" ht="24.75">
      <c r="A80" s="660"/>
      <c r="B80" s="675" t="s">
        <v>90</v>
      </c>
      <c r="C80" s="653"/>
      <c r="D80" s="665"/>
      <c r="E80" s="777"/>
      <c r="F80" s="666"/>
    </row>
    <row r="81" spans="1:6" s="641" customFormat="1" ht="12">
      <c r="A81" s="660"/>
      <c r="B81" s="680"/>
      <c r="C81" s="682" t="s">
        <v>66</v>
      </c>
      <c r="D81" s="665">
        <v>1</v>
      </c>
      <c r="E81" s="777"/>
      <c r="F81" s="666">
        <f>D81*E81</f>
        <v>0</v>
      </c>
    </row>
    <row r="82" spans="1:6" s="641" customFormat="1" ht="12">
      <c r="A82" s="660"/>
      <c r="B82" s="680"/>
      <c r="C82" s="653"/>
      <c r="D82" s="665"/>
      <c r="E82" s="777"/>
      <c r="F82" s="666"/>
    </row>
    <row r="83" spans="1:6" s="641" customFormat="1" ht="12">
      <c r="A83" s="684" t="s">
        <v>643</v>
      </c>
      <c r="B83" s="685" t="s">
        <v>91</v>
      </c>
      <c r="C83" s="686"/>
      <c r="D83" s="687"/>
      <c r="E83" s="860"/>
      <c r="F83" s="688">
        <f>SUM(F12:F82)</f>
        <v>0</v>
      </c>
    </row>
  </sheetData>
  <sheetProtection password="CC3D" sheet="1"/>
  <mergeCells count="4">
    <mergeCell ref="B2:F2"/>
    <mergeCell ref="A4:F4"/>
    <mergeCell ref="B8:F8"/>
    <mergeCell ref="E22:F22"/>
  </mergeCells>
  <hyperlinks>
    <hyperlink ref="B49" r:id="rId1" tooltip="Sklopka izmjenična, IP54, na oprugu, nadžbukna" display="https://www.schrack.hr/trgovina/zgradarstvo-knx/instalacijske-uticnice-i-prekidaci-senzori-pokreta-javljaci-dima/visio-ip54-nazidni-program/sklopke/sklopka-izmjenicna-ip54-na-oprugu-n-z-ev210011.html"/>
  </hyperlinks>
  <printOptions/>
  <pageMargins left="0.984251968503937" right="0.5905511811023623" top="0.7480314960629921" bottom="0.7480314960629921" header="0.31496062992125984" footer="0.31496062992125984"/>
  <pageSetup firstPageNumber="1" useFirstPageNumber="1" horizontalDpi="300" verticalDpi="300" orientation="portrait" paperSize="9" scale="80" r:id="rId2"/>
  <headerFooter>
    <oddHeader>&amp;C&amp;"Cambria,Uobičajeno"Odlagalište neopasnog otpada ''Lončarica Velika''
Grad Osijek</oddHeader>
    <oddFooter>&amp;C&amp;"Cambria,Uobičajeno"Stranica &amp;P od &amp;N</oddFooter>
  </headerFooter>
  <rowBreaks count="2" manualBreakCount="2">
    <brk id="29" max="255" man="1"/>
    <brk id="52" max="255" man="1"/>
  </rowBreaks>
</worksheet>
</file>

<file path=xl/worksheets/sheet17.xml><?xml version="1.0" encoding="utf-8"?>
<worksheet xmlns="http://schemas.openxmlformats.org/spreadsheetml/2006/main" xmlns:r="http://schemas.openxmlformats.org/officeDocument/2006/relationships">
  <sheetPr>
    <tabColor theme="6"/>
  </sheetPr>
  <dimension ref="A1:E6"/>
  <sheetViews>
    <sheetView view="pageBreakPreview" zoomScaleSheetLayoutView="100" workbookViewId="0" topLeftCell="A1">
      <selection activeCell="A5" sqref="A5"/>
    </sheetView>
  </sheetViews>
  <sheetFormatPr defaultColWidth="4" defaultRowHeight="12.75"/>
  <cols>
    <col min="1" max="1" width="8.83203125" style="66" customWidth="1"/>
    <col min="2" max="2" width="54.83203125" style="66" customWidth="1"/>
    <col min="3" max="3" width="20.83203125" style="66" customWidth="1"/>
    <col min="4" max="4" width="20.83203125" style="79" customWidth="1"/>
    <col min="5" max="5" width="4" style="66" customWidth="1"/>
    <col min="6" max="6" width="15" style="66" bestFit="1" customWidth="1"/>
    <col min="7" max="16384" width="4" style="66" customWidth="1"/>
  </cols>
  <sheetData>
    <row r="1" spans="1:5" ht="12">
      <c r="A1" s="61"/>
      <c r="B1" s="62"/>
      <c r="C1" s="63"/>
      <c r="D1" s="64"/>
      <c r="E1" s="65"/>
    </row>
    <row r="2" spans="1:4" ht="15">
      <c r="A2" s="67"/>
      <c r="B2" s="68" t="s">
        <v>659</v>
      </c>
      <c r="C2" s="70"/>
      <c r="D2" s="71"/>
    </row>
    <row r="3" spans="1:4" ht="12">
      <c r="A3" s="67"/>
      <c r="B3" s="69"/>
      <c r="C3" s="70"/>
      <c r="D3" s="71"/>
    </row>
    <row r="4" spans="1:4" ht="14.25" customHeight="1">
      <c r="A4" s="72">
        <v>10</v>
      </c>
      <c r="B4" s="73" t="s">
        <v>64</v>
      </c>
      <c r="C4" s="74"/>
      <c r="D4" s="80">
        <f>'M3_10_Elektroinstalacije'!F83</f>
        <v>0</v>
      </c>
    </row>
    <row r="5" spans="1:4" s="76" customFormat="1" ht="12">
      <c r="A5" s="75"/>
      <c r="B5" s="883" t="s">
        <v>17</v>
      </c>
      <c r="C5" s="883"/>
      <c r="D5" s="81">
        <f>SUM(D4:D4)</f>
        <v>0</v>
      </c>
    </row>
    <row r="6" spans="1:4" ht="12">
      <c r="A6" s="77"/>
      <c r="B6" s="884"/>
      <c r="C6" s="884"/>
      <c r="D6" s="78"/>
    </row>
  </sheetData>
  <sheetProtection password="CC3D" sheet="1"/>
  <mergeCells count="2">
    <mergeCell ref="B5:C5"/>
    <mergeCell ref="B6:C6"/>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scale="90" r:id="rId1"/>
  <headerFooter>
    <oddHeader>&amp;C&amp;"Cambria,Uobičajeno"Reciklažno dvorište "Senj"</oddHeader>
    <oddFooter>&amp;C&amp;"Cambria,Uobičajeno"Stranica &amp;P od &amp;N</oddFooter>
  </headerFooter>
</worksheet>
</file>

<file path=xl/worksheets/sheet18.xml><?xml version="1.0" encoding="utf-8"?>
<worksheet xmlns="http://schemas.openxmlformats.org/spreadsheetml/2006/main" xmlns:r="http://schemas.openxmlformats.org/officeDocument/2006/relationships">
  <sheetPr>
    <tabColor rgb="FFFF0000"/>
  </sheetPr>
  <dimension ref="A1:I25"/>
  <sheetViews>
    <sheetView view="pageBreakPreview" zoomScaleSheetLayoutView="100" workbookViewId="0" topLeftCell="A1">
      <selection activeCell="B22" sqref="B22"/>
    </sheetView>
  </sheetViews>
  <sheetFormatPr defaultColWidth="2.5" defaultRowHeight="12.75"/>
  <cols>
    <col min="1" max="1" width="6.16015625" style="84" customWidth="1"/>
    <col min="2" max="2" width="61.16015625" style="66" customWidth="1"/>
    <col min="3" max="4" width="18.66015625" style="66" customWidth="1"/>
    <col min="5" max="16384" width="2.5" style="66" customWidth="1"/>
  </cols>
  <sheetData>
    <row r="1" spans="1:4" ht="12">
      <c r="A1" s="61"/>
      <c r="B1" s="83"/>
      <c r="C1" s="82"/>
      <c r="D1" s="85"/>
    </row>
    <row r="2" spans="1:4" ht="12">
      <c r="A2" s="61"/>
      <c r="B2" s="62"/>
      <c r="C2" s="63"/>
      <c r="D2" s="86"/>
    </row>
    <row r="3" spans="1:4" ht="15">
      <c r="A3" s="87"/>
      <c r="B3" s="68" t="s">
        <v>92</v>
      </c>
      <c r="C3" s="63"/>
      <c r="D3" s="89"/>
    </row>
    <row r="4" spans="1:4" ht="12">
      <c r="A4" s="87"/>
      <c r="B4" s="88"/>
      <c r="C4" s="63"/>
      <c r="D4" s="180"/>
    </row>
    <row r="5" spans="1:4" ht="12">
      <c r="A5" s="90"/>
      <c r="B5" s="91" t="s">
        <v>647</v>
      </c>
      <c r="C5" s="92"/>
      <c r="D5" s="89"/>
    </row>
    <row r="6" spans="1:4" ht="12">
      <c r="A6" s="90"/>
      <c r="B6" s="93"/>
      <c r="C6" s="92"/>
      <c r="D6" s="89"/>
    </row>
    <row r="7" spans="1:8" ht="12.75" customHeight="1">
      <c r="A7" s="108" t="s">
        <v>5</v>
      </c>
      <c r="B7" s="113" t="s">
        <v>42</v>
      </c>
      <c r="C7" s="94"/>
      <c r="D7" s="80">
        <f>'M1_1_Krajobrazno uređenje'!F42</f>
        <v>0</v>
      </c>
      <c r="E7" s="892"/>
      <c r="F7" s="892"/>
      <c r="G7" s="892"/>
      <c r="H7" s="80"/>
    </row>
    <row r="8" spans="1:9" ht="12">
      <c r="A8" s="108" t="s">
        <v>6</v>
      </c>
      <c r="B8" s="113" t="s">
        <v>44</v>
      </c>
      <c r="C8" s="94"/>
      <c r="D8" s="80">
        <f>'M1_2_Oprema'!F43</f>
        <v>0</v>
      </c>
      <c r="E8" s="892"/>
      <c r="F8" s="892"/>
      <c r="G8" s="892"/>
      <c r="H8" s="80"/>
      <c r="I8" s="76"/>
    </row>
    <row r="9" spans="1:9" ht="12.75" customHeight="1">
      <c r="A9" s="107" t="s">
        <v>25</v>
      </c>
      <c r="B9" s="113" t="s">
        <v>55</v>
      </c>
      <c r="C9" s="94"/>
      <c r="D9" s="80">
        <f>'REKAPITULACIJA MAPA 1'!D6</f>
        <v>0</v>
      </c>
      <c r="E9" s="892"/>
      <c r="F9" s="892"/>
      <c r="G9" s="892"/>
      <c r="H9" s="80"/>
      <c r="I9" s="76"/>
    </row>
    <row r="10" spans="1:8" s="76" customFormat="1" ht="12.75" customHeight="1">
      <c r="A10" s="108" t="s">
        <v>31</v>
      </c>
      <c r="B10" s="113" t="s">
        <v>56</v>
      </c>
      <c r="C10" s="94"/>
      <c r="D10" s="80">
        <f>'REKAPITULACIJA MAPA 1'!D7</f>
        <v>0</v>
      </c>
      <c r="E10" s="893"/>
      <c r="F10" s="893"/>
      <c r="G10" s="893"/>
      <c r="H10" s="95"/>
    </row>
    <row r="11" spans="1:8" s="76" customFormat="1" ht="12.75" customHeight="1">
      <c r="A11" s="72" t="s">
        <v>32</v>
      </c>
      <c r="B11" s="73" t="s">
        <v>374</v>
      </c>
      <c r="C11" s="94"/>
      <c r="D11" s="80">
        <f>'M1_5_Kont za zaposlene'!F17</f>
        <v>0</v>
      </c>
      <c r="E11" s="115"/>
      <c r="F11" s="115"/>
      <c r="G11" s="115"/>
      <c r="H11" s="95"/>
    </row>
    <row r="12" spans="1:8" s="76" customFormat="1" ht="12.75" customHeight="1">
      <c r="A12" s="72" t="s">
        <v>33</v>
      </c>
      <c r="B12" s="73" t="s">
        <v>264</v>
      </c>
      <c r="C12" s="94"/>
      <c r="D12" s="80">
        <f>'M1_6_Mjeriteljska Kućica'!F14</f>
        <v>0</v>
      </c>
      <c r="E12" s="115"/>
      <c r="F12" s="115"/>
      <c r="G12" s="115"/>
      <c r="H12" s="95"/>
    </row>
    <row r="13" spans="1:8" s="76" customFormat="1" ht="12.75" customHeight="1">
      <c r="A13" s="693" t="s">
        <v>34</v>
      </c>
      <c r="B13" s="73" t="s">
        <v>100</v>
      </c>
      <c r="C13" s="94"/>
      <c r="D13" s="80">
        <f>'M1_7_Vaga'!F90</f>
        <v>0</v>
      </c>
      <c r="E13" s="115"/>
      <c r="F13" s="115"/>
      <c r="G13" s="115"/>
      <c r="H13" s="95"/>
    </row>
    <row r="14" spans="1:8" s="76" customFormat="1" ht="12.75" customHeight="1">
      <c r="A14" s="693" t="s">
        <v>35</v>
      </c>
      <c r="B14" s="73" t="s">
        <v>418</v>
      </c>
      <c r="C14" s="94"/>
      <c r="D14" s="80">
        <f>'M1_8_Ograda'!F43</f>
        <v>0</v>
      </c>
      <c r="E14" s="115"/>
      <c r="F14" s="115"/>
      <c r="G14" s="115"/>
      <c r="H14" s="95"/>
    </row>
    <row r="15" spans="1:4" ht="12">
      <c r="A15" s="109"/>
      <c r="B15" s="114"/>
      <c r="C15" s="89"/>
      <c r="D15" s="80"/>
    </row>
    <row r="16" spans="1:4" ht="12">
      <c r="A16" s="109"/>
      <c r="B16" s="91" t="s">
        <v>648</v>
      </c>
      <c r="C16" s="89"/>
      <c r="D16" s="80"/>
    </row>
    <row r="17" spans="1:4" ht="12">
      <c r="A17" s="109"/>
      <c r="B17" s="114"/>
      <c r="C17" s="89"/>
      <c r="D17" s="80"/>
    </row>
    <row r="18" spans="1:4" ht="12">
      <c r="A18" s="693" t="s">
        <v>36</v>
      </c>
      <c r="B18" s="73" t="s">
        <v>316</v>
      </c>
      <c r="C18" s="89"/>
      <c r="D18" s="80">
        <f>'Rekapitulacija MAPA 2'!D5</f>
        <v>0</v>
      </c>
    </row>
    <row r="19" spans="1:4" ht="12">
      <c r="A19" s="109"/>
      <c r="B19" s="114"/>
      <c r="C19" s="89"/>
      <c r="D19" s="80"/>
    </row>
    <row r="20" spans="1:4" ht="12">
      <c r="A20" s="109"/>
      <c r="B20" s="96" t="s">
        <v>649</v>
      </c>
      <c r="C20" s="89"/>
      <c r="D20" s="80"/>
    </row>
    <row r="21" spans="1:4" ht="12">
      <c r="A21" s="109"/>
      <c r="B21" s="114"/>
      <c r="C21" s="89"/>
      <c r="D21" s="80"/>
    </row>
    <row r="22" spans="1:4" ht="12">
      <c r="A22" s="108" t="s">
        <v>643</v>
      </c>
      <c r="B22" s="94" t="s">
        <v>64</v>
      </c>
      <c r="C22" s="94"/>
      <c r="D22" s="80">
        <f>'REKAPITULACIJA MAPA 3'!D5</f>
        <v>0</v>
      </c>
    </row>
    <row r="23" spans="1:4" ht="12">
      <c r="A23" s="110"/>
      <c r="B23" s="97"/>
      <c r="C23" s="103" t="s">
        <v>17</v>
      </c>
      <c r="D23" s="98">
        <f>SUM(D7:D22)</f>
        <v>0</v>
      </c>
    </row>
    <row r="24" spans="1:4" ht="12.75" customHeight="1">
      <c r="A24" s="111"/>
      <c r="B24" s="99"/>
      <c r="C24" s="104" t="s">
        <v>93</v>
      </c>
      <c r="D24" s="100">
        <f>D23*0.25</f>
        <v>0</v>
      </c>
    </row>
    <row r="25" spans="1:4" ht="12.75" customHeight="1">
      <c r="A25" s="112"/>
      <c r="B25" s="101"/>
      <c r="C25" s="105" t="s">
        <v>94</v>
      </c>
      <c r="D25" s="102">
        <f>SUM(D23:D24)</f>
        <v>0</v>
      </c>
    </row>
  </sheetData>
  <sheetProtection password="CC3D" sheet="1"/>
  <mergeCells count="4">
    <mergeCell ref="E7:G7"/>
    <mergeCell ref="E8:G8"/>
    <mergeCell ref="E9:G9"/>
    <mergeCell ref="E10:G10"/>
  </mergeCells>
  <printOptions/>
  <pageMargins left="0.984251968503937" right="0.5905511811023623" top="0.7480314960629921" bottom="0.7480314960629921" header="0.31496062992125984" footer="0.31496062992125984"/>
  <pageSetup firstPageNumber="1" useFirstPageNumber="1" horizontalDpi="300" verticalDpi="300" orientation="portrait" paperSize="9" r:id="rId1"/>
  <headerFooter>
    <oddHeader>&amp;C&amp;"Cambria,Uobičajeno"Reciklažno dvorište "Senj"</oddHeader>
    <oddFooter>&amp;C&amp;"Cambria,Uobičajeno"Stranica &amp;P od &amp;N</oddFooter>
  </headerFooter>
</worksheet>
</file>

<file path=xl/worksheets/sheet2.xml><?xml version="1.0" encoding="utf-8"?>
<worksheet xmlns="http://schemas.openxmlformats.org/spreadsheetml/2006/main" xmlns:r="http://schemas.openxmlformats.org/officeDocument/2006/relationships">
  <dimension ref="A2:H6"/>
  <sheetViews>
    <sheetView view="pageBreakPreview" zoomScale="145" zoomScaleNormal="90" zoomScaleSheetLayoutView="145" workbookViewId="0" topLeftCell="A7">
      <selection activeCell="H4" sqref="H4"/>
    </sheetView>
  </sheetViews>
  <sheetFormatPr defaultColWidth="9.33203125" defaultRowHeight="12.75"/>
  <cols>
    <col min="1" max="1" width="8.83203125" style="507" customWidth="1"/>
    <col min="2" max="2" width="54.83203125" style="507" customWidth="1"/>
    <col min="3" max="3" width="10.83203125" style="507" customWidth="1"/>
    <col min="4" max="5" width="12.83203125" style="507" customWidth="1"/>
    <col min="6" max="6" width="15.83203125" style="507" customWidth="1"/>
    <col min="7" max="7" width="9.33203125" style="507" customWidth="1"/>
    <col min="8" max="8" width="15.83203125" style="507" bestFit="1" customWidth="1"/>
    <col min="9" max="16384" width="9.33203125" style="507" customWidth="1"/>
  </cols>
  <sheetData>
    <row r="1" s="503" customFormat="1" ht="12.75"/>
    <row r="2" spans="2:6" s="504" customFormat="1" ht="12">
      <c r="B2" s="865" t="s">
        <v>63</v>
      </c>
      <c r="C2" s="865"/>
      <c r="D2" s="865"/>
      <c r="E2" s="865"/>
      <c r="F2" s="865"/>
    </row>
    <row r="3" spans="2:6" s="505" customFormat="1" ht="12">
      <c r="B3" s="471"/>
      <c r="C3" s="471"/>
      <c r="D3" s="471"/>
      <c r="E3" s="471"/>
      <c r="F3" s="471"/>
    </row>
    <row r="4" spans="1:8" s="505" customFormat="1" ht="376.5" customHeight="1">
      <c r="A4" s="866" t="s">
        <v>682</v>
      </c>
      <c r="B4" s="867"/>
      <c r="C4" s="867"/>
      <c r="D4" s="867"/>
      <c r="E4" s="867"/>
      <c r="F4" s="867"/>
      <c r="H4" s="506"/>
    </row>
    <row r="5" spans="1:6" s="505" customFormat="1" ht="298.5" customHeight="1">
      <c r="A5" s="866" t="s">
        <v>436</v>
      </c>
      <c r="B5" s="866"/>
      <c r="C5" s="866"/>
      <c r="D5" s="866"/>
      <c r="E5" s="866"/>
      <c r="F5" s="866"/>
    </row>
    <row r="6" spans="1:6" s="505" customFormat="1" ht="297.75" customHeight="1">
      <c r="A6" s="866" t="s">
        <v>437</v>
      </c>
      <c r="B6" s="866"/>
      <c r="C6" s="866"/>
      <c r="D6" s="866"/>
      <c r="E6" s="866"/>
      <c r="F6" s="866"/>
    </row>
  </sheetData>
  <sheetProtection password="CC3D" sheet="1"/>
  <mergeCells count="4">
    <mergeCell ref="B2:F2"/>
    <mergeCell ref="A4:F4"/>
    <mergeCell ref="A5:F5"/>
    <mergeCell ref="A6:F6"/>
  </mergeCells>
  <printOptions/>
  <pageMargins left="0.7" right="0.7" top="0.75" bottom="0.75" header="0.3" footer="0.3"/>
  <pageSetup horizontalDpi="600" verticalDpi="600" orientation="portrait" paperSize="9" scale="91" r:id="rId1"/>
  <headerFooter>
    <oddHeader>&amp;C&amp;"+,Uobičajeno"Reciklažno dvorište "Kloštar Podravski"</oddHeader>
  </headerFooter>
</worksheet>
</file>

<file path=xl/worksheets/sheet3.xml><?xml version="1.0" encoding="utf-8"?>
<worksheet xmlns="http://schemas.openxmlformats.org/spreadsheetml/2006/main" xmlns:r="http://schemas.openxmlformats.org/officeDocument/2006/relationships">
  <sheetPr>
    <tabColor rgb="FFFFC000"/>
  </sheetPr>
  <dimension ref="A1:F42"/>
  <sheetViews>
    <sheetView view="pageBreakPreview" zoomScale="85" zoomScaleSheetLayoutView="85" workbookViewId="0" topLeftCell="A2">
      <selection activeCell="D11" sqref="D11"/>
    </sheetView>
  </sheetViews>
  <sheetFormatPr defaultColWidth="9.33203125" defaultRowHeight="12.75"/>
  <cols>
    <col min="1" max="1" width="8.83203125" style="732" customWidth="1"/>
    <col min="2" max="2" width="54.83203125" style="732" customWidth="1"/>
    <col min="3" max="3" width="10.83203125" style="732" customWidth="1"/>
    <col min="4" max="5" width="12.83203125" style="732" customWidth="1"/>
    <col min="6" max="6" width="15.83203125" style="732" customWidth="1"/>
    <col min="7" max="16384" width="9.33203125" style="732" customWidth="1"/>
  </cols>
  <sheetData>
    <row r="1" spans="1:6" ht="12.75">
      <c r="A1" s="868" t="s">
        <v>476</v>
      </c>
      <c r="B1" s="868"/>
      <c r="C1" s="868"/>
      <c r="D1" s="868"/>
      <c r="E1" s="868"/>
      <c r="F1" s="868"/>
    </row>
    <row r="2" spans="1:6" ht="358.5" customHeight="1">
      <c r="A2" s="869" t="s">
        <v>683</v>
      </c>
      <c r="B2" s="870"/>
      <c r="C2" s="870"/>
      <c r="D2" s="870"/>
      <c r="E2" s="870"/>
      <c r="F2" s="870"/>
    </row>
    <row r="3" spans="1:6" ht="12.75">
      <c r="A3" s="557"/>
      <c r="B3" s="557"/>
      <c r="C3" s="557"/>
      <c r="D3" s="557"/>
      <c r="E3" s="557"/>
      <c r="F3" s="557"/>
    </row>
    <row r="4" spans="1:6" ht="12.75">
      <c r="A4" s="247" t="s">
        <v>9</v>
      </c>
      <c r="B4" s="248" t="s">
        <v>10</v>
      </c>
      <c r="C4" s="248" t="s">
        <v>11</v>
      </c>
      <c r="D4" s="248" t="s">
        <v>4</v>
      </c>
      <c r="E4" s="249" t="s">
        <v>12</v>
      </c>
      <c r="F4" s="249" t="s">
        <v>13</v>
      </c>
    </row>
    <row r="5" spans="1:6" ht="12.75">
      <c r="A5" s="733"/>
      <c r="B5" s="127"/>
      <c r="C5" s="315"/>
      <c r="D5" s="315"/>
      <c r="E5" s="734"/>
      <c r="F5" s="734"/>
    </row>
    <row r="6" spans="1:6" ht="12.75">
      <c r="A6" s="356" t="s">
        <v>5</v>
      </c>
      <c r="B6" s="558" t="s">
        <v>473</v>
      </c>
      <c r="C6" s="558"/>
      <c r="D6" s="558"/>
      <c r="E6" s="558"/>
      <c r="F6" s="558"/>
    </row>
    <row r="7" spans="1:6" ht="12.75">
      <c r="A7" s="200"/>
      <c r="B7" s="201"/>
      <c r="C7" s="178"/>
      <c r="D7" s="200"/>
      <c r="E7" s="772"/>
      <c r="F7" s="178"/>
    </row>
    <row r="8" spans="1:6" ht="12.75">
      <c r="A8" s="735" t="s">
        <v>119</v>
      </c>
      <c r="B8" s="179" t="s">
        <v>474</v>
      </c>
      <c r="C8" s="260"/>
      <c r="D8" s="261"/>
      <c r="E8" s="773"/>
      <c r="F8" s="260"/>
    </row>
    <row r="9" spans="1:6" ht="12.75">
      <c r="A9" s="200"/>
      <c r="B9" s="201"/>
      <c r="C9" s="178"/>
      <c r="D9" s="200"/>
      <c r="E9" s="772"/>
      <c r="F9" s="178"/>
    </row>
    <row r="10" spans="1:6" ht="62.25">
      <c r="A10" s="736"/>
      <c r="B10" s="559" t="s">
        <v>480</v>
      </c>
      <c r="C10" s="178"/>
      <c r="D10" s="177"/>
      <c r="E10" s="774"/>
      <c r="F10" s="176"/>
    </row>
    <row r="11" spans="1:6" ht="15">
      <c r="A11" s="737"/>
      <c r="B11" s="559" t="s">
        <v>475</v>
      </c>
      <c r="C11" s="177" t="s">
        <v>362</v>
      </c>
      <c r="D11" s="738">
        <v>1310</v>
      </c>
      <c r="E11" s="775"/>
      <c r="F11" s="314">
        <f>D11*E11</f>
        <v>0</v>
      </c>
    </row>
    <row r="12" spans="1:6" ht="12.75">
      <c r="A12" s="739"/>
      <c r="B12" s="515"/>
      <c r="C12" s="177"/>
      <c r="D12" s="740"/>
      <c r="E12" s="776"/>
      <c r="F12" s="314"/>
    </row>
    <row r="13" spans="1:6" ht="12.75">
      <c r="A13" s="735" t="s">
        <v>481</v>
      </c>
      <c r="B13" s="179" t="s">
        <v>477</v>
      </c>
      <c r="C13" s="177"/>
      <c r="D13" s="740"/>
      <c r="E13" s="776"/>
      <c r="F13" s="314"/>
    </row>
    <row r="14" spans="1:6" ht="62.25">
      <c r="A14" s="739"/>
      <c r="B14" s="741" t="s">
        <v>479</v>
      </c>
      <c r="C14" s="177"/>
      <c r="D14" s="740"/>
      <c r="E14" s="776"/>
      <c r="F14" s="314"/>
    </row>
    <row r="15" spans="1:6" ht="15" customHeight="1">
      <c r="A15" s="739"/>
      <c r="B15" s="560" t="s">
        <v>478</v>
      </c>
      <c r="C15" s="177" t="s">
        <v>27</v>
      </c>
      <c r="D15" s="738">
        <v>262</v>
      </c>
      <c r="E15" s="775"/>
      <c r="F15" s="314">
        <f>D15*E15</f>
        <v>0</v>
      </c>
    </row>
    <row r="16" spans="1:6" ht="12.75">
      <c r="A16" s="739"/>
      <c r="B16" s="515"/>
      <c r="C16" s="177"/>
      <c r="D16" s="740"/>
      <c r="E16" s="776"/>
      <c r="F16" s="314"/>
    </row>
    <row r="17" spans="1:6" ht="12.75">
      <c r="A17" s="735" t="s">
        <v>482</v>
      </c>
      <c r="B17" s="742" t="s">
        <v>483</v>
      </c>
      <c r="C17" s="177"/>
      <c r="D17" s="740"/>
      <c r="E17" s="776"/>
      <c r="F17" s="314"/>
    </row>
    <row r="18" spans="1:6" ht="204" customHeight="1">
      <c r="A18" s="739"/>
      <c r="B18" s="743" t="s">
        <v>484</v>
      </c>
      <c r="C18" s="177"/>
      <c r="D18" s="740"/>
      <c r="E18" s="776"/>
      <c r="F18" s="314"/>
    </row>
    <row r="19" spans="1:6" ht="14.25">
      <c r="A19" s="739"/>
      <c r="B19" s="744" t="s">
        <v>485</v>
      </c>
      <c r="C19" s="561" t="s">
        <v>486</v>
      </c>
      <c r="D19" s="293">
        <v>1310</v>
      </c>
      <c r="E19" s="777">
        <v>0</v>
      </c>
      <c r="F19" s="745">
        <f>D19*E19</f>
        <v>0</v>
      </c>
    </row>
    <row r="20" spans="1:6" ht="12.75">
      <c r="A20" s="739"/>
      <c r="B20" s="744"/>
      <c r="C20" s="561"/>
      <c r="D20" s="293"/>
      <c r="E20" s="777"/>
      <c r="F20" s="745"/>
    </row>
    <row r="21" spans="1:6" ht="12.75">
      <c r="A21" s="735" t="s">
        <v>487</v>
      </c>
      <c r="B21" s="742" t="s">
        <v>488</v>
      </c>
      <c r="C21" s="561"/>
      <c r="D21" s="293"/>
      <c r="E21" s="777"/>
      <c r="F21" s="745"/>
    </row>
    <row r="22" spans="1:6" ht="384.75" customHeight="1">
      <c r="A22" s="739"/>
      <c r="B22" s="559" t="s">
        <v>709</v>
      </c>
      <c r="C22" s="561"/>
      <c r="D22" s="293"/>
      <c r="E22" s="777"/>
      <c r="F22" s="745"/>
    </row>
    <row r="23" spans="1:6" ht="24.75">
      <c r="A23" s="739"/>
      <c r="B23" s="746" t="s">
        <v>489</v>
      </c>
      <c r="C23" s="561"/>
      <c r="D23" s="293"/>
      <c r="E23" s="777"/>
      <c r="F23" s="745"/>
    </row>
    <row r="24" spans="1:6" ht="12.75">
      <c r="A24" s="739"/>
      <c r="B24" s="747" t="s">
        <v>684</v>
      </c>
      <c r="C24" s="561" t="s">
        <v>8</v>
      </c>
      <c r="D24" s="293">
        <v>2</v>
      </c>
      <c r="E24" s="777"/>
      <c r="F24" s="745">
        <f>D24*E24</f>
        <v>0</v>
      </c>
    </row>
    <row r="25" spans="1:6" ht="12.75">
      <c r="A25" s="739"/>
      <c r="B25" s="747" t="s">
        <v>685</v>
      </c>
      <c r="C25" s="561" t="s">
        <v>490</v>
      </c>
      <c r="D25" s="293">
        <v>5</v>
      </c>
      <c r="E25" s="777"/>
      <c r="F25" s="745">
        <f>D25*E25</f>
        <v>0</v>
      </c>
    </row>
    <row r="26" spans="1:6" ht="12.75">
      <c r="A26" s="739"/>
      <c r="B26" s="515"/>
      <c r="C26" s="177"/>
      <c r="D26" s="740"/>
      <c r="E26" s="776"/>
      <c r="F26" s="314"/>
    </row>
    <row r="27" spans="1:6" ht="12.75">
      <c r="A27" s="735" t="s">
        <v>492</v>
      </c>
      <c r="B27" s="742" t="s">
        <v>491</v>
      </c>
      <c r="C27" s="177"/>
      <c r="D27" s="740"/>
      <c r="E27" s="776"/>
      <c r="F27" s="314"/>
    </row>
    <row r="28" spans="1:6" ht="312.75">
      <c r="A28" s="739"/>
      <c r="B28" s="515" t="s">
        <v>707</v>
      </c>
      <c r="C28" s="177"/>
      <c r="D28" s="740"/>
      <c r="E28" s="776"/>
      <c r="F28" s="314"/>
    </row>
    <row r="29" spans="1:6" ht="24.75">
      <c r="A29" s="739"/>
      <c r="B29" s="746" t="s">
        <v>489</v>
      </c>
      <c r="C29" s="561"/>
      <c r="D29" s="293"/>
      <c r="E29" s="777"/>
      <c r="F29" s="745"/>
    </row>
    <row r="30" spans="1:6" ht="12.75">
      <c r="A30" s="739"/>
      <c r="B30" s="747" t="s">
        <v>686</v>
      </c>
      <c r="C30" s="561" t="s">
        <v>8</v>
      </c>
      <c r="D30" s="293">
        <v>17</v>
      </c>
      <c r="E30" s="777"/>
      <c r="F30" s="745">
        <f>D30*E30</f>
        <v>0</v>
      </c>
    </row>
    <row r="31" spans="1:6" ht="12.75">
      <c r="A31" s="739"/>
      <c r="B31" s="747" t="s">
        <v>687</v>
      </c>
      <c r="C31" s="561" t="s">
        <v>490</v>
      </c>
      <c r="D31" s="293">
        <v>121</v>
      </c>
      <c r="E31" s="777"/>
      <c r="F31" s="745">
        <f>D31*E31</f>
        <v>0</v>
      </c>
    </row>
    <row r="32" spans="1:6" ht="12.75">
      <c r="A32" s="739"/>
      <c r="B32" s="747"/>
      <c r="C32" s="561"/>
      <c r="D32" s="293"/>
      <c r="E32" s="777"/>
      <c r="F32" s="745"/>
    </row>
    <row r="33" spans="1:6" ht="12.75">
      <c r="A33" s="735" t="s">
        <v>493</v>
      </c>
      <c r="B33" s="742" t="s">
        <v>494</v>
      </c>
      <c r="C33" s="561"/>
      <c r="D33" s="293"/>
      <c r="E33" s="777"/>
      <c r="F33" s="745"/>
    </row>
    <row r="34" spans="1:6" ht="174" customHeight="1">
      <c r="A34" s="739"/>
      <c r="B34" s="741" t="s">
        <v>498</v>
      </c>
      <c r="C34" s="561"/>
      <c r="D34" s="293"/>
      <c r="E34" s="777"/>
      <c r="F34" s="745"/>
    </row>
    <row r="35" spans="1:6" ht="12.75">
      <c r="A35" s="739"/>
      <c r="B35" s="748" t="s">
        <v>495</v>
      </c>
      <c r="C35" s="561" t="s">
        <v>8</v>
      </c>
      <c r="D35" s="293">
        <v>2</v>
      </c>
      <c r="E35" s="777"/>
      <c r="F35" s="745">
        <f>D35*E35</f>
        <v>0</v>
      </c>
    </row>
    <row r="36" spans="1:6" ht="12.75">
      <c r="A36" s="739"/>
      <c r="B36" s="747"/>
      <c r="C36" s="561"/>
      <c r="D36" s="293"/>
      <c r="E36" s="777"/>
      <c r="F36" s="745"/>
    </row>
    <row r="37" spans="1:6" ht="12.75">
      <c r="A37" s="735" t="s">
        <v>496</v>
      </c>
      <c r="B37" s="742" t="s">
        <v>497</v>
      </c>
      <c r="C37" s="177"/>
      <c r="D37" s="740"/>
      <c r="E37" s="776"/>
      <c r="F37" s="314"/>
    </row>
    <row r="38" spans="1:6" ht="187.5">
      <c r="A38" s="739"/>
      <c r="B38" s="515" t="s">
        <v>499</v>
      </c>
      <c r="C38" s="177"/>
      <c r="D38" s="740"/>
      <c r="E38" s="776"/>
      <c r="F38" s="314"/>
    </row>
    <row r="39" spans="1:6" ht="12.75">
      <c r="A39" s="739"/>
      <c r="B39" s="748" t="s">
        <v>495</v>
      </c>
      <c r="C39" s="561" t="s">
        <v>8</v>
      </c>
      <c r="D39" s="293">
        <v>1</v>
      </c>
      <c r="E39" s="777"/>
      <c r="F39" s="745">
        <f>D39*E39</f>
        <v>0</v>
      </c>
    </row>
    <row r="40" spans="1:6" ht="12.75">
      <c r="A40" s="739"/>
      <c r="B40" s="515"/>
      <c r="C40" s="177"/>
      <c r="D40" s="740"/>
      <c r="E40" s="776"/>
      <c r="F40" s="314"/>
    </row>
    <row r="41" spans="1:6" ht="12.75">
      <c r="A41" s="739"/>
      <c r="B41" s="749"/>
      <c r="C41" s="750"/>
      <c r="D41" s="751"/>
      <c r="E41" s="778"/>
      <c r="F41" s="314"/>
    </row>
    <row r="42" spans="1:6" ht="12.75">
      <c r="A42" s="752" t="s">
        <v>5</v>
      </c>
      <c r="B42" s="753" t="s">
        <v>43</v>
      </c>
      <c r="C42" s="754"/>
      <c r="D42" s="194"/>
      <c r="E42" s="779"/>
      <c r="F42" s="755">
        <f>SUM(F11:F41)</f>
        <v>0</v>
      </c>
    </row>
  </sheetData>
  <sheetProtection password="CC3D" sheet="1"/>
  <mergeCells count="2">
    <mergeCell ref="A1:F1"/>
    <mergeCell ref="A2:F2"/>
  </mergeCells>
  <printOptions/>
  <pageMargins left="0.7086614173228347" right="0.7086614173228347" top="0.7480314960629921" bottom="0.7480314960629921" header="0.31496062992125984" footer="0.31496062992125984"/>
  <pageSetup orientation="portrait" paperSize="9" scale="90" r:id="rId1"/>
  <headerFooter>
    <oddHeader>&amp;C&amp;"+,Uobičajeno"Reciklažno dvorište "Senj"</oddHeader>
  </headerFooter>
</worksheet>
</file>

<file path=xl/worksheets/sheet4.xml><?xml version="1.0" encoding="utf-8"?>
<worksheet xmlns="http://schemas.openxmlformats.org/spreadsheetml/2006/main" xmlns:r="http://schemas.openxmlformats.org/officeDocument/2006/relationships">
  <sheetPr>
    <tabColor rgb="FFFFC000"/>
  </sheetPr>
  <dimension ref="A1:N43"/>
  <sheetViews>
    <sheetView view="pageBreakPreview" zoomScaleSheetLayoutView="100" workbookViewId="0" topLeftCell="A30">
      <selection activeCell="E42" sqref="E42"/>
    </sheetView>
  </sheetViews>
  <sheetFormatPr defaultColWidth="9.33203125" defaultRowHeight="12.75"/>
  <cols>
    <col min="1" max="1" width="8.83203125" style="438" customWidth="1"/>
    <col min="2" max="2" width="55" style="438" customWidth="1"/>
    <col min="3" max="3" width="10.83203125" style="438" customWidth="1"/>
    <col min="4" max="4" width="12.83203125" style="438" customWidth="1"/>
    <col min="5" max="5" width="12.83203125" style="769" customWidth="1"/>
    <col min="6" max="6" width="15.83203125" style="438" customWidth="1"/>
    <col min="7" max="7" width="9.33203125" style="438" customWidth="1"/>
    <col min="8" max="8" width="11.5" style="438" bestFit="1" customWidth="1"/>
    <col min="9" max="9" width="61.66015625" style="438" bestFit="1" customWidth="1"/>
    <col min="10" max="10" width="69" style="438" bestFit="1" customWidth="1"/>
    <col min="11" max="11" width="5.83203125" style="438" bestFit="1" customWidth="1"/>
    <col min="12" max="12" width="6.33203125" style="438" bestFit="1" customWidth="1"/>
    <col min="13" max="14" width="11.5" style="438" bestFit="1" customWidth="1"/>
    <col min="15" max="16384" width="9.33203125" style="438" customWidth="1"/>
  </cols>
  <sheetData>
    <row r="1" spans="1:6" ht="12.75">
      <c r="A1" s="435" t="s">
        <v>9</v>
      </c>
      <c r="B1" s="436" t="s">
        <v>10</v>
      </c>
      <c r="C1" s="436" t="s">
        <v>11</v>
      </c>
      <c r="D1" s="436" t="s">
        <v>4</v>
      </c>
      <c r="E1" s="766" t="s">
        <v>12</v>
      </c>
      <c r="F1" s="437" t="s">
        <v>13</v>
      </c>
    </row>
    <row r="2" spans="1:6" ht="12.75">
      <c r="A2" s="439"/>
      <c r="B2" s="440"/>
      <c r="C2" s="441"/>
      <c r="D2" s="441"/>
      <c r="E2" s="767"/>
      <c r="F2" s="442"/>
    </row>
    <row r="3" spans="1:6" ht="12.75">
      <c r="A3" s="443" t="s">
        <v>6</v>
      </c>
      <c r="B3" s="444" t="s">
        <v>44</v>
      </c>
      <c r="C3" s="444"/>
      <c r="D3" s="445"/>
      <c r="E3" s="768"/>
      <c r="F3" s="444"/>
    </row>
    <row r="4" spans="1:6" ht="12.75">
      <c r="A4" s="446"/>
      <c r="B4" s="440"/>
      <c r="C4" s="441"/>
      <c r="D4" s="441"/>
      <c r="E4" s="780"/>
      <c r="F4" s="442"/>
    </row>
    <row r="5" spans="1:6" ht="12.75">
      <c r="A5" s="447" t="s">
        <v>120</v>
      </c>
      <c r="B5" s="448" t="s">
        <v>117</v>
      </c>
      <c r="C5" s="440"/>
      <c r="D5" s="440"/>
      <c r="E5" s="781"/>
      <c r="F5" s="449"/>
    </row>
    <row r="6" spans="1:6" ht="12.75">
      <c r="A6" s="446"/>
      <c r="B6" s="440"/>
      <c r="C6" s="441"/>
      <c r="D6" s="441"/>
      <c r="E6" s="780"/>
      <c r="F6" s="442"/>
    </row>
    <row r="7" spans="1:6" ht="62.25">
      <c r="A7" s="450"/>
      <c r="B7" s="451" t="s">
        <v>266</v>
      </c>
      <c r="C7" s="452"/>
      <c r="D7" s="441"/>
      <c r="E7" s="780"/>
      <c r="F7" s="442"/>
    </row>
    <row r="8" spans="1:14" ht="12.75">
      <c r="A8" s="439"/>
      <c r="B8" s="440"/>
      <c r="C8" s="441"/>
      <c r="D8" s="441"/>
      <c r="E8" s="780"/>
      <c r="F8" s="442"/>
      <c r="I8" s="453"/>
      <c r="J8" s="453"/>
      <c r="K8" s="454"/>
      <c r="L8" s="454"/>
      <c r="M8" s="453"/>
      <c r="N8" s="453"/>
    </row>
    <row r="9" spans="1:14" ht="13.5">
      <c r="A9" s="450"/>
      <c r="B9" s="455" t="s">
        <v>363</v>
      </c>
      <c r="C9" s="441" t="s">
        <v>22</v>
      </c>
      <c r="D9" s="456">
        <v>10</v>
      </c>
      <c r="E9" s="780"/>
      <c r="F9" s="442">
        <f>D9*E9</f>
        <v>0</v>
      </c>
      <c r="I9" s="455"/>
      <c r="J9" s="441"/>
      <c r="K9" s="456"/>
      <c r="L9" s="442"/>
      <c r="M9" s="442"/>
      <c r="N9" s="442"/>
    </row>
    <row r="10" spans="1:14" ht="13.5">
      <c r="A10" s="450"/>
      <c r="B10" s="455" t="s">
        <v>364</v>
      </c>
      <c r="C10" s="441" t="s">
        <v>22</v>
      </c>
      <c r="D10" s="456">
        <v>3</v>
      </c>
      <c r="E10" s="780"/>
      <c r="F10" s="442">
        <f aca="true" t="shared" si="0" ref="F10:F19">D10*E10</f>
        <v>0</v>
      </c>
      <c r="I10" s="455"/>
      <c r="J10" s="441"/>
      <c r="K10" s="456"/>
      <c r="L10" s="442"/>
      <c r="M10" s="442"/>
      <c r="N10" s="442"/>
    </row>
    <row r="11" spans="1:14" ht="13.5">
      <c r="A11" s="450"/>
      <c r="B11" s="455" t="s">
        <v>365</v>
      </c>
      <c r="C11" s="441" t="s">
        <v>22</v>
      </c>
      <c r="D11" s="456">
        <v>1</v>
      </c>
      <c r="E11" s="780"/>
      <c r="F11" s="442">
        <f t="shared" si="0"/>
        <v>0</v>
      </c>
      <c r="I11" s="455"/>
      <c r="J11" s="441"/>
      <c r="K11" s="456"/>
      <c r="L11" s="442"/>
      <c r="M11" s="442"/>
      <c r="N11" s="442"/>
    </row>
    <row r="12" spans="1:14" ht="12.75">
      <c r="A12" s="450"/>
      <c r="B12" s="455" t="s">
        <v>366</v>
      </c>
      <c r="C12" s="441" t="s">
        <v>22</v>
      </c>
      <c r="D12" s="456">
        <v>1</v>
      </c>
      <c r="E12" s="780"/>
      <c r="F12" s="442">
        <f t="shared" si="0"/>
        <v>0</v>
      </c>
      <c r="I12" s="455"/>
      <c r="J12" s="441"/>
      <c r="K12" s="456"/>
      <c r="L12" s="442"/>
      <c r="M12" s="442"/>
      <c r="N12" s="442"/>
    </row>
    <row r="13" spans="1:14" ht="12.75">
      <c r="A13" s="450"/>
      <c r="B13" s="455" t="s">
        <v>367</v>
      </c>
      <c r="C13" s="441" t="s">
        <v>22</v>
      </c>
      <c r="D13" s="456">
        <v>3</v>
      </c>
      <c r="E13" s="780"/>
      <c r="F13" s="442">
        <f t="shared" si="0"/>
        <v>0</v>
      </c>
      <c r="I13" s="455"/>
      <c r="J13" s="441"/>
      <c r="K13" s="456"/>
      <c r="L13" s="442"/>
      <c r="M13" s="442"/>
      <c r="N13" s="442"/>
    </row>
    <row r="14" spans="1:14" ht="12.75">
      <c r="A14" s="450"/>
      <c r="B14" s="455" t="s">
        <v>368</v>
      </c>
      <c r="C14" s="441" t="s">
        <v>22</v>
      </c>
      <c r="D14" s="456">
        <v>2</v>
      </c>
      <c r="E14" s="780"/>
      <c r="F14" s="442">
        <f t="shared" si="0"/>
        <v>0</v>
      </c>
      <c r="I14" s="455"/>
      <c r="J14" s="441"/>
      <c r="K14" s="456"/>
      <c r="L14" s="442"/>
      <c r="M14" s="442"/>
      <c r="N14" s="442"/>
    </row>
    <row r="15" spans="1:14" ht="12.75">
      <c r="A15" s="450"/>
      <c r="B15" s="455" t="s">
        <v>369</v>
      </c>
      <c r="C15" s="441" t="s">
        <v>22</v>
      </c>
      <c r="D15" s="456">
        <v>26</v>
      </c>
      <c r="E15" s="780"/>
      <c r="F15" s="442">
        <f t="shared" si="0"/>
        <v>0</v>
      </c>
      <c r="I15" s="455"/>
      <c r="J15" s="441"/>
      <c r="K15" s="456"/>
      <c r="L15" s="442"/>
      <c r="M15" s="442"/>
      <c r="N15" s="442"/>
    </row>
    <row r="16" spans="1:14" ht="12.75">
      <c r="A16" s="450"/>
      <c r="B16" s="455" t="s">
        <v>370</v>
      </c>
      <c r="C16" s="441" t="s">
        <v>22</v>
      </c>
      <c r="D16" s="456">
        <v>3</v>
      </c>
      <c r="E16" s="782"/>
      <c r="F16" s="442">
        <f t="shared" si="0"/>
        <v>0</v>
      </c>
      <c r="I16" s="455"/>
      <c r="J16" s="441"/>
      <c r="K16" s="456"/>
      <c r="L16" s="442"/>
      <c r="M16" s="442"/>
      <c r="N16" s="442"/>
    </row>
    <row r="17" spans="1:14" ht="12.75">
      <c r="A17" s="450"/>
      <c r="B17" s="455" t="s">
        <v>371</v>
      </c>
      <c r="C17" s="441" t="s">
        <v>22</v>
      </c>
      <c r="D17" s="456">
        <v>3</v>
      </c>
      <c r="E17" s="780"/>
      <c r="F17" s="442">
        <f t="shared" si="0"/>
        <v>0</v>
      </c>
      <c r="I17" s="455"/>
      <c r="J17" s="441"/>
      <c r="K17" s="456"/>
      <c r="L17" s="442"/>
      <c r="M17" s="442"/>
      <c r="N17" s="442"/>
    </row>
    <row r="18" spans="1:14" ht="12.75">
      <c r="A18" s="450"/>
      <c r="B18" s="455" t="s">
        <v>372</v>
      </c>
      <c r="C18" s="441" t="s">
        <v>22</v>
      </c>
      <c r="D18" s="456">
        <v>1</v>
      </c>
      <c r="E18" s="780"/>
      <c r="F18" s="442">
        <f t="shared" si="0"/>
        <v>0</v>
      </c>
      <c r="I18" s="455"/>
      <c r="J18" s="441"/>
      <c r="K18" s="456"/>
      <c r="L18" s="442"/>
      <c r="M18" s="442"/>
      <c r="N18" s="442"/>
    </row>
    <row r="19" spans="1:14" ht="13.5">
      <c r="A19" s="450"/>
      <c r="B19" s="455" t="s">
        <v>373</v>
      </c>
      <c r="C19" s="441" t="s">
        <v>22</v>
      </c>
      <c r="D19" s="456">
        <v>1</v>
      </c>
      <c r="E19" s="780"/>
      <c r="F19" s="442">
        <f t="shared" si="0"/>
        <v>0</v>
      </c>
      <c r="I19" s="455"/>
      <c r="J19" s="441"/>
      <c r="K19" s="456"/>
      <c r="L19" s="442"/>
      <c r="M19" s="442"/>
      <c r="N19" s="442"/>
    </row>
    <row r="20" spans="1:14" ht="12.75">
      <c r="A20" s="450"/>
      <c r="B20" s="457"/>
      <c r="C20" s="441"/>
      <c r="D20" s="456"/>
      <c r="E20" s="780"/>
      <c r="F20" s="442"/>
      <c r="I20" s="455"/>
      <c r="J20" s="441"/>
      <c r="K20" s="456"/>
      <c r="L20" s="442"/>
      <c r="M20" s="442"/>
      <c r="N20" s="442"/>
    </row>
    <row r="21" spans="1:14" ht="12.75">
      <c r="A21" s="490" t="s">
        <v>242</v>
      </c>
      <c r="B21" s="491" t="s">
        <v>433</v>
      </c>
      <c r="C21" s="492"/>
      <c r="D21" s="493"/>
      <c r="E21" s="783"/>
      <c r="F21" s="494"/>
      <c r="I21" s="455"/>
      <c r="J21" s="441"/>
      <c r="K21" s="456"/>
      <c r="L21" s="442"/>
      <c r="M21" s="442"/>
      <c r="N21" s="442"/>
    </row>
    <row r="22" spans="1:14" ht="12.75">
      <c r="A22" s="495"/>
      <c r="B22" s="496"/>
      <c r="C22" s="492"/>
      <c r="D22" s="493"/>
      <c r="E22" s="783"/>
      <c r="F22" s="494"/>
      <c r="I22" s="455"/>
      <c r="J22" s="441"/>
      <c r="K22" s="456"/>
      <c r="L22" s="442"/>
      <c r="M22" s="442"/>
      <c r="N22" s="442"/>
    </row>
    <row r="23" spans="1:14" ht="137.25">
      <c r="A23" s="495"/>
      <c r="B23" s="497" t="s">
        <v>434</v>
      </c>
      <c r="C23" s="492"/>
      <c r="D23" s="493"/>
      <c r="E23" s="783"/>
      <c r="F23" s="494"/>
      <c r="I23" s="455"/>
      <c r="J23" s="441"/>
      <c r="K23" s="456"/>
      <c r="L23" s="442"/>
      <c r="M23" s="442"/>
      <c r="N23" s="442"/>
    </row>
    <row r="24" spans="1:14" ht="12.75">
      <c r="A24" s="495"/>
      <c r="B24" s="498" t="s">
        <v>61</v>
      </c>
      <c r="C24" s="499" t="s">
        <v>22</v>
      </c>
      <c r="D24" s="493">
        <v>1</v>
      </c>
      <c r="E24" s="783"/>
      <c r="F24" s="494">
        <f>D24*E24</f>
        <v>0</v>
      </c>
      <c r="I24" s="455"/>
      <c r="J24" s="441"/>
      <c r="K24" s="456"/>
      <c r="L24" s="442"/>
      <c r="M24" s="442"/>
      <c r="N24" s="442"/>
    </row>
    <row r="25" spans="1:14" ht="12.75">
      <c r="A25" s="495"/>
      <c r="B25" s="498"/>
      <c r="C25" s="499"/>
      <c r="D25" s="493"/>
      <c r="E25" s="783"/>
      <c r="F25" s="494"/>
      <c r="I25" s="455"/>
      <c r="J25" s="441"/>
      <c r="K25" s="456"/>
      <c r="L25" s="442"/>
      <c r="M25" s="442"/>
      <c r="N25" s="442"/>
    </row>
    <row r="26" spans="1:14" ht="12.75">
      <c r="A26" s="490" t="s">
        <v>243</v>
      </c>
      <c r="B26" s="491" t="s">
        <v>435</v>
      </c>
      <c r="C26" s="499"/>
      <c r="D26" s="493"/>
      <c r="E26" s="783"/>
      <c r="F26" s="494"/>
      <c r="I26" s="455"/>
      <c r="J26" s="441"/>
      <c r="K26" s="456"/>
      <c r="L26" s="442"/>
      <c r="M26" s="442"/>
      <c r="N26" s="442"/>
    </row>
    <row r="27" spans="1:14" ht="12.75">
      <c r="A27" s="495"/>
      <c r="B27" s="498"/>
      <c r="C27" s="499"/>
      <c r="D27" s="493"/>
      <c r="E27" s="783"/>
      <c r="F27" s="494"/>
      <c r="I27" s="455"/>
      <c r="J27" s="441"/>
      <c r="K27" s="456"/>
      <c r="L27" s="442"/>
      <c r="M27" s="442"/>
      <c r="N27" s="442"/>
    </row>
    <row r="28" spans="1:14" ht="126">
      <c r="A28" s="495"/>
      <c r="B28" s="497" t="s">
        <v>688</v>
      </c>
      <c r="C28" s="499"/>
      <c r="D28" s="493"/>
      <c r="E28" s="783"/>
      <c r="F28" s="494"/>
      <c r="I28" s="455"/>
      <c r="J28" s="441"/>
      <c r="K28" s="456"/>
      <c r="L28" s="442"/>
      <c r="M28" s="442"/>
      <c r="N28" s="442"/>
    </row>
    <row r="29" spans="1:14" ht="12.75">
      <c r="A29" s="495"/>
      <c r="B29" s="498" t="s">
        <v>61</v>
      </c>
      <c r="C29" s="499" t="s">
        <v>22</v>
      </c>
      <c r="D29" s="493">
        <v>1</v>
      </c>
      <c r="E29" s="783"/>
      <c r="F29" s="494">
        <f>D29*E29</f>
        <v>0</v>
      </c>
      <c r="I29" s="455"/>
      <c r="J29" s="441"/>
      <c r="K29" s="456"/>
      <c r="L29" s="442"/>
      <c r="M29" s="442"/>
      <c r="N29" s="442"/>
    </row>
    <row r="30" spans="1:14" ht="12.75">
      <c r="A30" s="450"/>
      <c r="B30" s="457"/>
      <c r="C30" s="441"/>
      <c r="D30" s="456"/>
      <c r="E30" s="784"/>
      <c r="F30" s="442"/>
      <c r="M30" s="454"/>
      <c r="N30" s="458"/>
    </row>
    <row r="31" spans="1:6" ht="12.75">
      <c r="A31" s="638" t="s">
        <v>521</v>
      </c>
      <c r="B31" s="448" t="s">
        <v>116</v>
      </c>
      <c r="C31" s="440"/>
      <c r="D31" s="460"/>
      <c r="E31" s="785"/>
      <c r="F31" s="449"/>
    </row>
    <row r="32" spans="1:6" ht="12.75">
      <c r="A32" s="450"/>
      <c r="B32" s="457"/>
      <c r="C32" s="441"/>
      <c r="D32" s="456"/>
      <c r="E32" s="784"/>
      <c r="F32" s="442"/>
    </row>
    <row r="33" spans="1:6" s="459" customFormat="1" ht="75">
      <c r="A33" s="472"/>
      <c r="B33" s="13" t="s">
        <v>361</v>
      </c>
      <c r="C33" s="485"/>
      <c r="D33" s="486"/>
      <c r="E33" s="786"/>
      <c r="F33" s="487"/>
    </row>
    <row r="34" spans="1:6" s="459" customFormat="1" ht="12.75">
      <c r="A34" s="489"/>
      <c r="B34" s="488" t="s">
        <v>628</v>
      </c>
      <c r="C34" s="485" t="s">
        <v>22</v>
      </c>
      <c r="D34" s="756">
        <v>5</v>
      </c>
      <c r="E34" s="786"/>
      <c r="F34" s="487">
        <f>D34*E34</f>
        <v>0</v>
      </c>
    </row>
    <row r="35" spans="1:6" s="459" customFormat="1" ht="12.75">
      <c r="A35" s="489"/>
      <c r="B35" s="488" t="s">
        <v>629</v>
      </c>
      <c r="C35" s="485" t="s">
        <v>22</v>
      </c>
      <c r="D35" s="756">
        <v>1</v>
      </c>
      <c r="E35" s="786"/>
      <c r="F35" s="487">
        <f>D35*E35</f>
        <v>0</v>
      </c>
    </row>
    <row r="36" spans="1:6" ht="12.75">
      <c r="A36" s="465"/>
      <c r="B36" s="464"/>
      <c r="C36" s="461"/>
      <c r="D36" s="456"/>
      <c r="E36" s="787"/>
      <c r="F36" s="462"/>
    </row>
    <row r="37" spans="1:6" ht="12.75">
      <c r="A37" s="4" t="s">
        <v>522</v>
      </c>
      <c r="B37" s="463" t="s">
        <v>115</v>
      </c>
      <c r="C37" s="466"/>
      <c r="D37" s="460"/>
      <c r="E37" s="788"/>
      <c r="F37" s="467"/>
    </row>
    <row r="38" spans="1:6" ht="12.75">
      <c r="A38" s="465"/>
      <c r="B38" s="464"/>
      <c r="C38" s="461"/>
      <c r="D38" s="456"/>
      <c r="E38" s="787"/>
      <c r="F38" s="462"/>
    </row>
    <row r="39" spans="1:6" ht="87">
      <c r="A39" s="450"/>
      <c r="B39" s="13" t="s">
        <v>710</v>
      </c>
      <c r="C39" s="441"/>
      <c r="D39" s="456"/>
      <c r="E39" s="784"/>
      <c r="F39" s="442"/>
    </row>
    <row r="40" spans="1:6" ht="212.25">
      <c r="A40" s="450"/>
      <c r="B40" s="770" t="s">
        <v>711</v>
      </c>
      <c r="C40" s="441"/>
      <c r="D40" s="456"/>
      <c r="E40" s="784"/>
      <c r="F40" s="442"/>
    </row>
    <row r="41" spans="1:6" ht="75">
      <c r="A41" s="450"/>
      <c r="B41" s="497" t="s">
        <v>114</v>
      </c>
      <c r="C41" s="441"/>
      <c r="D41" s="456"/>
      <c r="E41" s="784"/>
      <c r="F41" s="442"/>
    </row>
    <row r="42" spans="1:6" ht="12.75">
      <c r="A42" s="450"/>
      <c r="B42" s="457"/>
      <c r="C42" s="441" t="s">
        <v>50</v>
      </c>
      <c r="D42" s="456">
        <v>1</v>
      </c>
      <c r="E42" s="784"/>
      <c r="F42" s="442">
        <f>D42*E42</f>
        <v>0</v>
      </c>
    </row>
    <row r="43" spans="1:8" ht="12.75">
      <c r="A43" s="468" t="s">
        <v>6</v>
      </c>
      <c r="B43" s="871" t="s">
        <v>45</v>
      </c>
      <c r="C43" s="871"/>
      <c r="D43" s="871"/>
      <c r="E43" s="789"/>
      <c r="F43" s="469">
        <f>SUM(F9:F42)</f>
        <v>0</v>
      </c>
      <c r="H43" s="442"/>
    </row>
  </sheetData>
  <sheetProtection password="CC3D" sheet="1" selectLockedCells="1"/>
  <mergeCells count="1">
    <mergeCell ref="B43:D43"/>
  </mergeCells>
  <printOptions/>
  <pageMargins left="0.7086614173228347" right="0.7086614173228347" top="0.7480314960629921" bottom="0.7480314960629921" header="0.31496062992125984" footer="0.31496062992125984"/>
  <pageSetup orientation="portrait" paperSize="9" scale="90" r:id="rId1"/>
  <headerFooter>
    <oddHeader>&amp;C&amp;"+,Uobičajeno"Reciklažno dvorište "Kloštar Podravski"</oddHeader>
  </headerFooter>
  <rowBreaks count="1" manualBreakCount="1">
    <brk id="35" max="5" man="1"/>
  </rowBreaks>
</worksheet>
</file>

<file path=xl/worksheets/sheet5.xml><?xml version="1.0" encoding="utf-8"?>
<worksheet xmlns="http://schemas.openxmlformats.org/spreadsheetml/2006/main" xmlns:r="http://schemas.openxmlformats.org/officeDocument/2006/relationships">
  <sheetPr>
    <tabColor rgb="FFFFC000"/>
  </sheetPr>
  <dimension ref="A1:F146"/>
  <sheetViews>
    <sheetView view="pageBreakPreview" zoomScaleSheetLayoutView="100" workbookViewId="0" topLeftCell="A122">
      <selection activeCell="D132" sqref="D132"/>
    </sheetView>
  </sheetViews>
  <sheetFormatPr defaultColWidth="9.33203125" defaultRowHeight="12.75"/>
  <cols>
    <col min="1" max="1" width="8.83203125" style="566" customWidth="1"/>
    <col min="2" max="2" width="56.16015625" style="566" customWidth="1"/>
    <col min="3" max="3" width="10.83203125" style="566" customWidth="1"/>
    <col min="4" max="4" width="12.83203125" style="622" customWidth="1"/>
    <col min="5" max="5" width="12.83203125" style="566" customWidth="1"/>
    <col min="6" max="6" width="15.83203125" style="566" customWidth="1"/>
    <col min="7" max="16384" width="9.33203125" style="566" customWidth="1"/>
  </cols>
  <sheetData>
    <row r="1" spans="1:6" ht="12">
      <c r="A1" s="563" t="s">
        <v>9</v>
      </c>
      <c r="B1" s="564" t="s">
        <v>10</v>
      </c>
      <c r="C1" s="564" t="s">
        <v>11</v>
      </c>
      <c r="D1" s="564" t="s">
        <v>4</v>
      </c>
      <c r="E1" s="565"/>
      <c r="F1" s="565" t="s">
        <v>13</v>
      </c>
    </row>
    <row r="2" spans="1:6" ht="12">
      <c r="A2" s="567"/>
      <c r="B2" s="568"/>
      <c r="C2" s="386"/>
      <c r="D2" s="386"/>
      <c r="E2" s="380"/>
      <c r="F2" s="380"/>
    </row>
    <row r="3" spans="1:6" ht="12">
      <c r="A3" s="569" t="s">
        <v>25</v>
      </c>
      <c r="B3" s="570" t="s">
        <v>55</v>
      </c>
      <c r="C3" s="571"/>
      <c r="D3" s="571"/>
      <c r="E3" s="570"/>
      <c r="F3" s="570"/>
    </row>
    <row r="4" spans="1:6" ht="12">
      <c r="A4" s="567"/>
      <c r="B4" s="568"/>
      <c r="C4" s="386"/>
      <c r="D4" s="386"/>
      <c r="E4" s="380"/>
      <c r="F4" s="380"/>
    </row>
    <row r="5" spans="1:6" ht="12">
      <c r="A5" s="569" t="s">
        <v>0</v>
      </c>
      <c r="B5" s="572" t="s">
        <v>2</v>
      </c>
      <c r="C5" s="573"/>
      <c r="D5" s="574"/>
      <c r="E5" s="573"/>
      <c r="F5" s="573"/>
    </row>
    <row r="6" spans="1:6" ht="12">
      <c r="A6" s="575"/>
      <c r="B6" s="576"/>
      <c r="C6" s="577"/>
      <c r="D6" s="575"/>
      <c r="E6" s="790"/>
      <c r="F6" s="577"/>
    </row>
    <row r="7" spans="1:6" ht="12">
      <c r="A7" s="578" t="s">
        <v>121</v>
      </c>
      <c r="B7" s="579" t="s">
        <v>190</v>
      </c>
      <c r="C7" s="580"/>
      <c r="D7" s="581"/>
      <c r="E7" s="791"/>
      <c r="F7" s="580"/>
    </row>
    <row r="8" spans="1:6" ht="12">
      <c r="A8" s="575"/>
      <c r="B8" s="576"/>
      <c r="C8" s="577"/>
      <c r="D8" s="582"/>
      <c r="E8" s="790"/>
      <c r="F8" s="577"/>
    </row>
    <row r="9" spans="1:6" ht="120.75" customHeight="1">
      <c r="A9" s="388"/>
      <c r="B9" s="376" t="s">
        <v>287</v>
      </c>
      <c r="C9" s="577"/>
      <c r="D9" s="390"/>
      <c r="E9" s="792"/>
      <c r="F9" s="381"/>
    </row>
    <row r="10" spans="1:6" ht="13.5">
      <c r="A10" s="382"/>
      <c r="B10" s="583" t="s">
        <v>505</v>
      </c>
      <c r="C10" s="377" t="s">
        <v>506</v>
      </c>
      <c r="D10" s="584">
        <v>1770</v>
      </c>
      <c r="E10" s="792"/>
      <c r="F10" s="381">
        <f>D10*E10</f>
        <v>0</v>
      </c>
    </row>
    <row r="11" spans="1:6" ht="12">
      <c r="A11" s="382"/>
      <c r="B11" s="583"/>
      <c r="C11" s="377"/>
      <c r="D11" s="585"/>
      <c r="E11" s="793"/>
      <c r="F11" s="378"/>
    </row>
    <row r="12" spans="1:6" ht="12">
      <c r="A12" s="586" t="s">
        <v>0</v>
      </c>
      <c r="B12" s="587" t="s">
        <v>46</v>
      </c>
      <c r="C12" s="588"/>
      <c r="D12" s="589"/>
      <c r="E12" s="588"/>
      <c r="F12" s="590">
        <f>SUM(F10:F11)</f>
        <v>0</v>
      </c>
    </row>
    <row r="13" spans="1:6" ht="12">
      <c r="A13" s="382"/>
      <c r="B13" s="591"/>
      <c r="C13" s="386"/>
      <c r="D13" s="390"/>
      <c r="E13" s="592"/>
      <c r="F13" s="381"/>
    </row>
    <row r="14" spans="1:6" ht="12">
      <c r="A14" s="569" t="s">
        <v>1</v>
      </c>
      <c r="B14" s="572" t="s">
        <v>236</v>
      </c>
      <c r="C14" s="593"/>
      <c r="D14" s="594"/>
      <c r="E14" s="595"/>
      <c r="F14" s="596"/>
    </row>
    <row r="15" spans="1:6" ht="12">
      <c r="A15" s="382"/>
      <c r="B15" s="597"/>
      <c r="C15" s="378"/>
      <c r="D15" s="585"/>
      <c r="E15" s="793"/>
      <c r="F15" s="378"/>
    </row>
    <row r="16" spans="1:6" ht="12">
      <c r="A16" s="578" t="s">
        <v>500</v>
      </c>
      <c r="B16" s="579" t="s">
        <v>128</v>
      </c>
      <c r="C16" s="580"/>
      <c r="D16" s="598"/>
      <c r="E16" s="791"/>
      <c r="F16" s="580"/>
    </row>
    <row r="17" spans="1:6" ht="12">
      <c r="A17" s="382"/>
      <c r="B17" s="597"/>
      <c r="C17" s="378"/>
      <c r="D17" s="585"/>
      <c r="E17" s="793"/>
      <c r="F17" s="378"/>
    </row>
    <row r="18" spans="1:6" ht="188.25" customHeight="1">
      <c r="A18" s="388"/>
      <c r="B18" s="376" t="s">
        <v>507</v>
      </c>
      <c r="C18" s="386"/>
      <c r="D18" s="585"/>
      <c r="E18" s="793"/>
      <c r="F18" s="378"/>
    </row>
    <row r="19" spans="1:6" ht="13.5">
      <c r="A19" s="382"/>
      <c r="B19" s="591" t="s">
        <v>508</v>
      </c>
      <c r="C19" s="377" t="s">
        <v>509</v>
      </c>
      <c r="D19" s="584">
        <v>695</v>
      </c>
      <c r="E19" s="792"/>
      <c r="F19" s="381">
        <f>D19*E19</f>
        <v>0</v>
      </c>
    </row>
    <row r="20" spans="1:6" ht="12">
      <c r="A20" s="382"/>
      <c r="B20" s="591"/>
      <c r="C20" s="386"/>
      <c r="D20" s="390"/>
      <c r="E20" s="794"/>
      <c r="F20" s="381"/>
    </row>
    <row r="21" spans="1:6" ht="12">
      <c r="A21" s="578" t="s">
        <v>501</v>
      </c>
      <c r="B21" s="579" t="s">
        <v>464</v>
      </c>
      <c r="C21" s="580"/>
      <c r="D21" s="598"/>
      <c r="E21" s="791"/>
      <c r="F21" s="580"/>
    </row>
    <row r="22" spans="1:6" ht="12">
      <c r="A22" s="382"/>
      <c r="B22" s="591"/>
      <c r="C22" s="386"/>
      <c r="D22" s="390"/>
      <c r="E22" s="794"/>
      <c r="F22" s="381"/>
    </row>
    <row r="23" spans="1:6" ht="37.5">
      <c r="A23" s="599"/>
      <c r="B23" s="600" t="s">
        <v>289</v>
      </c>
      <c r="C23" s="386"/>
      <c r="D23" s="601"/>
      <c r="E23" s="795"/>
      <c r="F23" s="602"/>
    </row>
    <row r="24" spans="1:6" ht="12">
      <c r="A24" s="603" t="s">
        <v>59</v>
      </c>
      <c r="B24" s="600" t="s">
        <v>290</v>
      </c>
      <c r="C24" s="386"/>
      <c r="D24" s="601"/>
      <c r="E24" s="795"/>
      <c r="F24" s="602"/>
    </row>
    <row r="25" spans="1:6" ht="24.75">
      <c r="A25" s="603" t="s">
        <v>59</v>
      </c>
      <c r="B25" s="600" t="s">
        <v>291</v>
      </c>
      <c r="C25" s="386"/>
      <c r="D25" s="601"/>
      <c r="E25" s="795"/>
      <c r="F25" s="602"/>
    </row>
    <row r="26" spans="1:6" ht="13.5">
      <c r="A26" s="382"/>
      <c r="B26" s="385" t="s">
        <v>510</v>
      </c>
      <c r="C26" s="377" t="s">
        <v>509</v>
      </c>
      <c r="D26" s="584">
        <v>80</v>
      </c>
      <c r="E26" s="792"/>
      <c r="F26" s="381">
        <f>D26*E26</f>
        <v>0</v>
      </c>
    </row>
    <row r="27" spans="1:6" ht="12">
      <c r="A27" s="388"/>
      <c r="B27" s="385"/>
      <c r="C27" s="377"/>
      <c r="D27" s="585"/>
      <c r="E27" s="793"/>
      <c r="F27" s="378"/>
    </row>
    <row r="28" spans="1:6" ht="12">
      <c r="A28" s="578" t="s">
        <v>502</v>
      </c>
      <c r="B28" s="579" t="s">
        <v>208</v>
      </c>
      <c r="C28" s="580"/>
      <c r="D28" s="598"/>
      <c r="E28" s="791"/>
      <c r="F28" s="580"/>
    </row>
    <row r="29" spans="1:6" ht="12">
      <c r="A29" s="382"/>
      <c r="B29" s="583"/>
      <c r="C29" s="386"/>
      <c r="D29" s="390"/>
      <c r="E29" s="796"/>
      <c r="F29" s="381"/>
    </row>
    <row r="30" spans="1:6" ht="195" customHeight="1">
      <c r="A30" s="388"/>
      <c r="B30" s="376" t="s">
        <v>292</v>
      </c>
      <c r="C30" s="386"/>
      <c r="D30" s="390"/>
      <c r="E30" s="796"/>
      <c r="F30" s="381"/>
    </row>
    <row r="31" spans="1:6" ht="13.5">
      <c r="A31" s="382"/>
      <c r="B31" s="583" t="s">
        <v>511</v>
      </c>
      <c r="C31" s="377" t="s">
        <v>506</v>
      </c>
      <c r="D31" s="584">
        <v>1755</v>
      </c>
      <c r="E31" s="792"/>
      <c r="F31" s="381">
        <f>D31*E31</f>
        <v>0</v>
      </c>
    </row>
    <row r="32" spans="1:6" ht="12">
      <c r="A32" s="382"/>
      <c r="B32" s="583"/>
      <c r="C32" s="377"/>
      <c r="D32" s="585"/>
      <c r="E32" s="793"/>
      <c r="F32" s="378"/>
    </row>
    <row r="33" spans="1:6" ht="12">
      <c r="A33" s="578" t="s">
        <v>244</v>
      </c>
      <c r="B33" s="579" t="s">
        <v>209</v>
      </c>
      <c r="C33" s="580"/>
      <c r="D33" s="598"/>
      <c r="E33" s="791"/>
      <c r="F33" s="580"/>
    </row>
    <row r="34" spans="1:6" ht="12">
      <c r="A34" s="382"/>
      <c r="B34" s="583"/>
      <c r="C34" s="377"/>
      <c r="D34" s="585"/>
      <c r="E34" s="793"/>
      <c r="F34" s="378"/>
    </row>
    <row r="35" spans="1:6" ht="192" customHeight="1">
      <c r="A35" s="388"/>
      <c r="B35" s="376" t="s">
        <v>293</v>
      </c>
      <c r="C35" s="377"/>
      <c r="D35" s="585"/>
      <c r="E35" s="793"/>
      <c r="F35" s="378"/>
    </row>
    <row r="36" spans="1:6" ht="13.5">
      <c r="A36" s="382"/>
      <c r="B36" s="376" t="s">
        <v>512</v>
      </c>
      <c r="C36" s="377" t="s">
        <v>509</v>
      </c>
      <c r="D36" s="584">
        <v>750</v>
      </c>
      <c r="E36" s="792"/>
      <c r="F36" s="381">
        <f>D36*E36</f>
        <v>0</v>
      </c>
    </row>
    <row r="37" spans="1:6" ht="12">
      <c r="A37" s="382"/>
      <c r="B37" s="583"/>
      <c r="C37" s="377"/>
      <c r="D37" s="584"/>
      <c r="E37" s="792"/>
      <c r="F37" s="381"/>
    </row>
    <row r="38" spans="1:6" ht="24.75">
      <c r="A38" s="578" t="s">
        <v>245</v>
      </c>
      <c r="B38" s="579" t="s">
        <v>388</v>
      </c>
      <c r="C38" s="604"/>
      <c r="D38" s="605"/>
      <c r="E38" s="797"/>
      <c r="F38" s="604"/>
    </row>
    <row r="39" spans="1:6" ht="12">
      <c r="A39" s="606"/>
      <c r="B39" s="607"/>
      <c r="C39" s="608"/>
      <c r="D39" s="609"/>
      <c r="E39" s="798"/>
      <c r="F39" s="608"/>
    </row>
    <row r="40" spans="1:6" ht="99.75">
      <c r="A40" s="606"/>
      <c r="B40" s="376" t="s">
        <v>465</v>
      </c>
      <c r="C40" s="608"/>
      <c r="D40" s="609"/>
      <c r="E40" s="798"/>
      <c r="F40" s="608"/>
    </row>
    <row r="41" spans="1:6" ht="12">
      <c r="A41" s="610"/>
      <c r="B41" s="376" t="s">
        <v>389</v>
      </c>
      <c r="C41" s="608"/>
      <c r="D41" s="609"/>
      <c r="E41" s="798"/>
      <c r="F41" s="608"/>
    </row>
    <row r="42" spans="1:6" ht="24.75">
      <c r="A42" s="603"/>
      <c r="B42" s="376" t="s">
        <v>390</v>
      </c>
      <c r="C42" s="608"/>
      <c r="D42" s="609"/>
      <c r="E42" s="798"/>
      <c r="F42" s="608"/>
    </row>
    <row r="43" spans="1:6" ht="24.75">
      <c r="A43" s="603"/>
      <c r="B43" s="376" t="s">
        <v>391</v>
      </c>
      <c r="C43" s="608"/>
      <c r="D43" s="609"/>
      <c r="E43" s="798"/>
      <c r="F43" s="608"/>
    </row>
    <row r="44" spans="1:6" ht="24.75">
      <c r="A44" s="603"/>
      <c r="B44" s="376" t="s">
        <v>392</v>
      </c>
      <c r="C44" s="608"/>
      <c r="D44" s="609"/>
      <c r="E44" s="798"/>
      <c r="F44" s="608"/>
    </row>
    <row r="45" spans="1:6" ht="24.75">
      <c r="A45" s="603"/>
      <c r="B45" s="376" t="s">
        <v>393</v>
      </c>
      <c r="C45" s="608"/>
      <c r="D45" s="609"/>
      <c r="E45" s="798"/>
      <c r="F45" s="608"/>
    </row>
    <row r="46" spans="1:6" ht="12">
      <c r="A46" s="610"/>
      <c r="B46" s="376" t="s">
        <v>129</v>
      </c>
      <c r="C46" s="377" t="s">
        <v>394</v>
      </c>
      <c r="D46" s="584">
        <v>1755</v>
      </c>
      <c r="E46" s="792"/>
      <c r="F46" s="381">
        <f>D46*E46</f>
        <v>0</v>
      </c>
    </row>
    <row r="47" spans="1:6" ht="12">
      <c r="A47" s="610"/>
      <c r="B47" s="607"/>
      <c r="C47" s="611"/>
      <c r="D47" s="612"/>
      <c r="E47" s="799"/>
      <c r="F47" s="613"/>
    </row>
    <row r="48" spans="1:5" ht="37.5">
      <c r="A48" s="371"/>
      <c r="B48" s="562" t="s">
        <v>519</v>
      </c>
      <c r="D48" s="566"/>
      <c r="E48" s="800"/>
    </row>
    <row r="49" spans="1:5" ht="12">
      <c r="A49" s="371"/>
      <c r="B49" s="562"/>
      <c r="D49" s="566"/>
      <c r="E49" s="800"/>
    </row>
    <row r="50" spans="1:6" ht="12">
      <c r="A50" s="366" t="s">
        <v>246</v>
      </c>
      <c r="B50" s="614" t="s">
        <v>395</v>
      </c>
      <c r="C50" s="615"/>
      <c r="D50" s="615"/>
      <c r="E50" s="801"/>
      <c r="F50" s="615"/>
    </row>
    <row r="51" spans="1:5" ht="12">
      <c r="A51" s="599"/>
      <c r="B51" s="616"/>
      <c r="D51" s="566"/>
      <c r="E51" s="800"/>
    </row>
    <row r="52" spans="1:5" ht="75">
      <c r="A52" s="371"/>
      <c r="B52" s="375" t="s">
        <v>396</v>
      </c>
      <c r="D52" s="566"/>
      <c r="E52" s="800"/>
    </row>
    <row r="53" spans="1:5" ht="24.75">
      <c r="A53" s="603"/>
      <c r="B53" s="616" t="s">
        <v>397</v>
      </c>
      <c r="D53" s="566"/>
      <c r="E53" s="800"/>
    </row>
    <row r="54" spans="1:5" ht="24.75">
      <c r="A54" s="603"/>
      <c r="B54" s="616" t="s">
        <v>398</v>
      </c>
      <c r="D54" s="566"/>
      <c r="E54" s="800"/>
    </row>
    <row r="55" spans="1:5" ht="12">
      <c r="A55" s="603"/>
      <c r="B55" s="616" t="s">
        <v>399</v>
      </c>
      <c r="D55" s="566"/>
      <c r="E55" s="800"/>
    </row>
    <row r="56" spans="1:5" ht="24.75">
      <c r="A56" s="603"/>
      <c r="B56" s="616" t="s">
        <v>400</v>
      </c>
      <c r="D56" s="566"/>
      <c r="E56" s="800"/>
    </row>
    <row r="57" spans="1:5" ht="12">
      <c r="A57" s="603"/>
      <c r="B57" s="616" t="s">
        <v>401</v>
      </c>
      <c r="D57" s="566"/>
      <c r="E57" s="800"/>
    </row>
    <row r="58" spans="1:6" ht="26.25">
      <c r="A58" s="371"/>
      <c r="B58" s="372" t="s">
        <v>513</v>
      </c>
      <c r="C58" s="617" t="s">
        <v>509</v>
      </c>
      <c r="D58" s="533">
        <v>200</v>
      </c>
      <c r="E58" s="799"/>
      <c r="F58" s="618">
        <f>D58*E58</f>
        <v>0</v>
      </c>
    </row>
    <row r="59" spans="1:5" ht="12">
      <c r="A59" s="371"/>
      <c r="B59" s="616"/>
      <c r="D59" s="566"/>
      <c r="E59" s="800"/>
    </row>
    <row r="60" spans="1:6" ht="24.75">
      <c r="A60" s="366" t="s">
        <v>247</v>
      </c>
      <c r="B60" s="619" t="s">
        <v>403</v>
      </c>
      <c r="C60" s="615"/>
      <c r="D60" s="615"/>
      <c r="E60" s="801"/>
      <c r="F60" s="615"/>
    </row>
    <row r="61" spans="1:5" ht="12">
      <c r="A61" s="599"/>
      <c r="B61" s="616"/>
      <c r="D61" s="566"/>
      <c r="E61" s="800"/>
    </row>
    <row r="62" spans="1:5" ht="87">
      <c r="A62" s="599"/>
      <c r="B62" s="375" t="s">
        <v>404</v>
      </c>
      <c r="D62" s="566"/>
      <c r="E62" s="800"/>
    </row>
    <row r="63" spans="1:5" ht="12">
      <c r="A63" s="371"/>
      <c r="B63" s="616" t="s">
        <v>389</v>
      </c>
      <c r="D63" s="566"/>
      <c r="E63" s="800"/>
    </row>
    <row r="64" spans="1:5" ht="24.75">
      <c r="A64" s="603"/>
      <c r="B64" s="616" t="s">
        <v>390</v>
      </c>
      <c r="D64" s="566"/>
      <c r="E64" s="800"/>
    </row>
    <row r="65" spans="1:5" ht="24.75">
      <c r="A65" s="603"/>
      <c r="B65" s="372" t="s">
        <v>391</v>
      </c>
      <c r="D65" s="566"/>
      <c r="E65" s="800"/>
    </row>
    <row r="66" spans="1:5" ht="24.75">
      <c r="A66" s="603"/>
      <c r="B66" s="372" t="s">
        <v>392</v>
      </c>
      <c r="D66" s="566"/>
      <c r="E66" s="800"/>
    </row>
    <row r="67" spans="1:5" ht="24.75">
      <c r="A67" s="603"/>
      <c r="B67" s="372" t="s">
        <v>393</v>
      </c>
      <c r="D67" s="566"/>
      <c r="E67" s="800"/>
    </row>
    <row r="68" spans="1:6" ht="12">
      <c r="A68" s="371"/>
      <c r="B68" s="616" t="s">
        <v>129</v>
      </c>
      <c r="C68" s="617" t="s">
        <v>394</v>
      </c>
      <c r="D68" s="533">
        <v>200</v>
      </c>
      <c r="E68" s="799"/>
      <c r="F68" s="618">
        <f>D68*E68</f>
        <v>0</v>
      </c>
    </row>
    <row r="69" spans="1:5" ht="12">
      <c r="A69" s="371"/>
      <c r="B69" s="616"/>
      <c r="D69" s="566"/>
      <c r="E69" s="800"/>
    </row>
    <row r="70" spans="1:6" ht="12">
      <c r="A70" s="366" t="s">
        <v>248</v>
      </c>
      <c r="B70" s="614" t="s">
        <v>405</v>
      </c>
      <c r="C70" s="615"/>
      <c r="D70" s="615"/>
      <c r="E70" s="801"/>
      <c r="F70" s="615"/>
    </row>
    <row r="71" spans="1:5" ht="12">
      <c r="A71" s="371"/>
      <c r="B71" s="616"/>
      <c r="D71" s="566"/>
      <c r="E71" s="800"/>
    </row>
    <row r="72" spans="1:5" ht="62.25">
      <c r="A72" s="599"/>
      <c r="B72" s="375" t="s">
        <v>406</v>
      </c>
      <c r="D72" s="566"/>
      <c r="E72" s="800"/>
    </row>
    <row r="73" spans="1:5" ht="12">
      <c r="A73" s="371"/>
      <c r="B73" s="616" t="s">
        <v>389</v>
      </c>
      <c r="D73" s="566"/>
      <c r="E73" s="800"/>
    </row>
    <row r="74" spans="1:5" ht="24.75">
      <c r="A74" s="603"/>
      <c r="B74" s="616" t="s">
        <v>390</v>
      </c>
      <c r="D74" s="566"/>
      <c r="E74" s="800"/>
    </row>
    <row r="75" spans="1:5" ht="12">
      <c r="A75" s="603"/>
      <c r="B75" s="616" t="s">
        <v>503</v>
      </c>
      <c r="D75" s="566"/>
      <c r="E75" s="800"/>
    </row>
    <row r="76" spans="1:6" ht="12">
      <c r="A76" s="371"/>
      <c r="B76" s="616" t="s">
        <v>129</v>
      </c>
      <c r="C76" s="617" t="s">
        <v>394</v>
      </c>
      <c r="D76" s="533">
        <v>200</v>
      </c>
      <c r="E76" s="799"/>
      <c r="F76" s="618">
        <f>D76*E76</f>
        <v>0</v>
      </c>
    </row>
    <row r="77" spans="1:6" ht="12">
      <c r="A77" s="382"/>
      <c r="B77" s="583"/>
      <c r="C77" s="377"/>
      <c r="D77" s="390"/>
      <c r="E77" s="792"/>
      <c r="F77" s="381"/>
    </row>
    <row r="78" spans="1:6" ht="12">
      <c r="A78" s="620"/>
      <c r="B78" s="621"/>
      <c r="C78" s="377"/>
      <c r="D78" s="584"/>
      <c r="E78" s="796"/>
      <c r="F78" s="381"/>
    </row>
    <row r="79" spans="1:6" ht="12">
      <c r="A79" s="578" t="s">
        <v>249</v>
      </c>
      <c r="B79" s="579" t="s">
        <v>228</v>
      </c>
      <c r="C79" s="580"/>
      <c r="D79" s="581"/>
      <c r="E79" s="791"/>
      <c r="F79" s="580"/>
    </row>
    <row r="80" ht="12">
      <c r="E80" s="800"/>
    </row>
    <row r="81" spans="2:5" ht="87">
      <c r="B81" s="385" t="s">
        <v>294</v>
      </c>
      <c r="E81" s="800"/>
    </row>
    <row r="82" spans="2:6" ht="13.5">
      <c r="B82" s="623" t="s">
        <v>514</v>
      </c>
      <c r="C82" s="377" t="s">
        <v>509</v>
      </c>
      <c r="D82" s="584">
        <v>2120</v>
      </c>
      <c r="E82" s="792"/>
      <c r="F82" s="381">
        <f>D82*E82</f>
        <v>0</v>
      </c>
    </row>
    <row r="83" spans="1:6" ht="12">
      <c r="A83" s="586" t="s">
        <v>1</v>
      </c>
      <c r="B83" s="587" t="s">
        <v>235</v>
      </c>
      <c r="C83" s="624"/>
      <c r="D83" s="625"/>
      <c r="E83" s="588"/>
      <c r="F83" s="590">
        <f>SUM(F19:F82)</f>
        <v>0</v>
      </c>
    </row>
    <row r="84" spans="1:6" ht="12">
      <c r="A84" s="382"/>
      <c r="B84" s="591"/>
      <c r="C84" s="386"/>
      <c r="D84" s="390"/>
      <c r="E84" s="470"/>
      <c r="F84" s="381"/>
    </row>
    <row r="85" spans="1:6" ht="12">
      <c r="A85" s="569" t="s">
        <v>15</v>
      </c>
      <c r="B85" s="572" t="s">
        <v>47</v>
      </c>
      <c r="C85" s="593"/>
      <c r="D85" s="594"/>
      <c r="E85" s="595"/>
      <c r="F85" s="596"/>
    </row>
    <row r="86" spans="1:6" ht="12">
      <c r="A86" s="389"/>
      <c r="B86" s="626"/>
      <c r="C86" s="386"/>
      <c r="D86" s="390"/>
      <c r="E86" s="796"/>
      <c r="F86" s="381"/>
    </row>
    <row r="87" spans="1:6" ht="24.75">
      <c r="A87" s="627" t="s">
        <v>250</v>
      </c>
      <c r="B87" s="628" t="s">
        <v>212</v>
      </c>
      <c r="C87" s="629"/>
      <c r="D87" s="630"/>
      <c r="E87" s="802"/>
      <c r="F87" s="630"/>
    </row>
    <row r="88" spans="1:6" ht="12">
      <c r="A88" s="389"/>
      <c r="B88" s="626"/>
      <c r="C88" s="386"/>
      <c r="D88" s="390"/>
      <c r="E88" s="796"/>
      <c r="F88" s="381"/>
    </row>
    <row r="89" spans="1:6" ht="279.75" customHeight="1">
      <c r="A89" s="388"/>
      <c r="B89" s="376" t="s">
        <v>504</v>
      </c>
      <c r="C89" s="386"/>
      <c r="D89" s="390"/>
      <c r="E89" s="796"/>
      <c r="F89" s="381"/>
    </row>
    <row r="90" spans="1:6" ht="13.5">
      <c r="A90" s="389"/>
      <c r="B90" s="631" t="s">
        <v>213</v>
      </c>
      <c r="C90" s="377" t="s">
        <v>509</v>
      </c>
      <c r="D90" s="584">
        <v>620</v>
      </c>
      <c r="E90" s="792"/>
      <c r="F90" s="381">
        <f>D90*E90</f>
        <v>0</v>
      </c>
    </row>
    <row r="91" spans="1:6" ht="12">
      <c r="A91" s="389"/>
      <c r="B91" s="631"/>
      <c r="C91" s="377"/>
      <c r="D91" s="390"/>
      <c r="E91" s="792"/>
      <c r="F91" s="381"/>
    </row>
    <row r="92" spans="1:6" ht="24.75">
      <c r="A92" s="627" t="s">
        <v>251</v>
      </c>
      <c r="B92" s="626" t="s">
        <v>217</v>
      </c>
      <c r="C92" s="386"/>
      <c r="D92" s="390"/>
      <c r="E92" s="796"/>
      <c r="F92" s="381"/>
    </row>
    <row r="93" spans="1:6" ht="12">
      <c r="A93" s="389"/>
      <c r="B93" s="626"/>
      <c r="C93" s="386"/>
      <c r="D93" s="390"/>
      <c r="E93" s="796"/>
      <c r="F93" s="381"/>
    </row>
    <row r="94" spans="1:6" ht="199.5">
      <c r="A94" s="388"/>
      <c r="B94" s="376" t="s">
        <v>300</v>
      </c>
      <c r="C94" s="386"/>
      <c r="D94" s="390"/>
      <c r="E94" s="796"/>
      <c r="F94" s="381"/>
    </row>
    <row r="95" spans="1:6" ht="13.5">
      <c r="A95" s="382"/>
      <c r="B95" s="385" t="s">
        <v>515</v>
      </c>
      <c r="C95" s="377" t="s">
        <v>506</v>
      </c>
      <c r="D95" s="584">
        <v>1620</v>
      </c>
      <c r="E95" s="792"/>
      <c r="F95" s="381">
        <f>D95*E95</f>
        <v>0</v>
      </c>
    </row>
    <row r="96" spans="1:6" ht="12">
      <c r="A96" s="382"/>
      <c r="B96" s="385"/>
      <c r="C96" s="377"/>
      <c r="D96" s="390"/>
      <c r="E96" s="792"/>
      <c r="F96" s="381"/>
    </row>
    <row r="97" spans="1:6" ht="24.75">
      <c r="A97" s="627" t="s">
        <v>252</v>
      </c>
      <c r="B97" s="384" t="s">
        <v>216</v>
      </c>
      <c r="C97" s="386"/>
      <c r="D97" s="390"/>
      <c r="E97" s="796"/>
      <c r="F97" s="381"/>
    </row>
    <row r="98" spans="1:6" ht="12">
      <c r="A98" s="382"/>
      <c r="B98" s="385"/>
      <c r="C98" s="386"/>
      <c r="D98" s="585"/>
      <c r="E98" s="793"/>
      <c r="F98" s="378"/>
    </row>
    <row r="99" spans="1:6" ht="174.75">
      <c r="A99" s="388"/>
      <c r="B99" s="376" t="s">
        <v>301</v>
      </c>
      <c r="C99" s="386"/>
      <c r="D99" s="585"/>
      <c r="E99" s="793"/>
      <c r="F99" s="378"/>
    </row>
    <row r="100" spans="1:6" ht="13.5">
      <c r="A100" s="382"/>
      <c r="B100" s="385" t="s">
        <v>516</v>
      </c>
      <c r="C100" s="377" t="s">
        <v>506</v>
      </c>
      <c r="D100" s="584">
        <v>1435</v>
      </c>
      <c r="E100" s="792"/>
      <c r="F100" s="381">
        <f>D100*E100</f>
        <v>0</v>
      </c>
    </row>
    <row r="101" spans="1:6" ht="12">
      <c r="A101" s="382"/>
      <c r="B101" s="385"/>
      <c r="C101" s="377"/>
      <c r="D101" s="584"/>
      <c r="E101" s="792"/>
      <c r="F101" s="381"/>
    </row>
    <row r="102" spans="1:6" ht="12">
      <c r="A102" s="366" t="s">
        <v>253</v>
      </c>
      <c r="B102" s="367" t="s">
        <v>295</v>
      </c>
      <c r="C102" s="368"/>
      <c r="D102" s="369"/>
      <c r="E102" s="803"/>
      <c r="F102" s="370"/>
    </row>
    <row r="103" spans="1:6" ht="12">
      <c r="A103" s="371"/>
      <c r="B103" s="372"/>
      <c r="C103" s="373"/>
      <c r="D103" s="374"/>
      <c r="E103" s="804"/>
      <c r="F103" s="375"/>
    </row>
    <row r="104" spans="1:6" ht="189">
      <c r="A104" s="371"/>
      <c r="B104" s="376" t="s">
        <v>517</v>
      </c>
      <c r="C104" s="377"/>
      <c r="D104" s="378"/>
      <c r="E104" s="793"/>
      <c r="F104" s="378"/>
    </row>
    <row r="105" spans="1:6" ht="13.5">
      <c r="A105" s="371"/>
      <c r="B105" s="379" t="s">
        <v>518</v>
      </c>
      <c r="C105" s="377" t="s">
        <v>509</v>
      </c>
      <c r="D105" s="380">
        <v>22</v>
      </c>
      <c r="E105" s="799"/>
      <c r="F105" s="618">
        <f>D105*E105</f>
        <v>0</v>
      </c>
    </row>
    <row r="106" spans="1:6" ht="12">
      <c r="A106" s="382"/>
      <c r="B106" s="383"/>
      <c r="C106" s="377"/>
      <c r="D106" s="378"/>
      <c r="E106" s="793"/>
      <c r="F106" s="378"/>
    </row>
    <row r="107" spans="1:6" ht="12">
      <c r="A107" s="366" t="s">
        <v>254</v>
      </c>
      <c r="B107" s="384" t="s">
        <v>296</v>
      </c>
      <c r="C107" s="368"/>
      <c r="D107" s="369"/>
      <c r="E107" s="803"/>
      <c r="F107" s="370"/>
    </row>
    <row r="108" spans="1:6" ht="12">
      <c r="A108" s="382"/>
      <c r="B108" s="385"/>
      <c r="C108" s="386"/>
      <c r="D108" s="387"/>
      <c r="E108" s="793"/>
      <c r="F108" s="378"/>
    </row>
    <row r="109" spans="1:6" ht="148.5" customHeight="1">
      <c r="A109" s="388"/>
      <c r="B109" s="379" t="s">
        <v>302</v>
      </c>
      <c r="C109" s="377"/>
      <c r="D109" s="378"/>
      <c r="E109" s="793"/>
      <c r="F109" s="378"/>
    </row>
    <row r="110" spans="1:6" ht="12">
      <c r="A110" s="389"/>
      <c r="B110" s="379" t="s">
        <v>297</v>
      </c>
      <c r="C110" s="377" t="s">
        <v>48</v>
      </c>
      <c r="D110" s="380">
        <v>2200</v>
      </c>
      <c r="E110" s="799"/>
      <c r="F110" s="618">
        <f>D110*E110</f>
        <v>0</v>
      </c>
    </row>
    <row r="111" spans="1:6" ht="12">
      <c r="A111" s="382"/>
      <c r="B111" s="385"/>
      <c r="C111" s="377"/>
      <c r="D111" s="390"/>
      <c r="E111" s="792"/>
      <c r="F111" s="381"/>
    </row>
    <row r="112" spans="1:6" ht="12">
      <c r="A112" s="382"/>
      <c r="B112" s="383"/>
      <c r="C112" s="377"/>
      <c r="D112" s="377"/>
      <c r="E112" s="793"/>
      <c r="F112" s="378"/>
    </row>
    <row r="113" spans="1:6" ht="12">
      <c r="A113" s="366" t="s">
        <v>520</v>
      </c>
      <c r="B113" s="384" t="s">
        <v>221</v>
      </c>
      <c r="C113" s="615"/>
      <c r="D113" s="615"/>
      <c r="E113" s="801"/>
      <c r="F113" s="615"/>
    </row>
    <row r="114" spans="1:6" ht="12">
      <c r="A114" s="382"/>
      <c r="B114" s="385"/>
      <c r="C114" s="386"/>
      <c r="D114" s="585"/>
      <c r="E114" s="793"/>
      <c r="F114" s="378"/>
    </row>
    <row r="115" spans="1:6" ht="287.25">
      <c r="A115" s="388"/>
      <c r="B115" s="376" t="s">
        <v>689</v>
      </c>
      <c r="C115" s="577"/>
      <c r="D115" s="585"/>
      <c r="E115" s="790"/>
      <c r="F115" s="577"/>
    </row>
    <row r="116" spans="1:6" ht="12">
      <c r="A116" s="389"/>
      <c r="B116" s="376" t="s">
        <v>220</v>
      </c>
      <c r="C116" s="377" t="s">
        <v>14</v>
      </c>
      <c r="D116" s="584">
        <v>215</v>
      </c>
      <c r="E116" s="792"/>
      <c r="F116" s="381">
        <f>D116*E116</f>
        <v>0</v>
      </c>
    </row>
    <row r="117" spans="1:6" ht="12">
      <c r="A117" s="389"/>
      <c r="B117" s="376"/>
      <c r="C117" s="377"/>
      <c r="D117" s="584"/>
      <c r="E117" s="792"/>
      <c r="F117" s="381"/>
    </row>
    <row r="118" spans="1:6" ht="12">
      <c r="A118" s="366" t="s">
        <v>298</v>
      </c>
      <c r="B118" s="384" t="s">
        <v>299</v>
      </c>
      <c r="C118" s="377"/>
      <c r="D118" s="380"/>
      <c r="E118" s="792"/>
      <c r="F118" s="381"/>
    </row>
    <row r="119" spans="1:6" ht="12">
      <c r="A119" s="389"/>
      <c r="B119" s="385"/>
      <c r="C119" s="377"/>
      <c r="D119" s="380"/>
      <c r="E119" s="792"/>
      <c r="F119" s="381"/>
    </row>
    <row r="120" spans="1:6" ht="283.5" customHeight="1">
      <c r="A120" s="389"/>
      <c r="B120" s="376" t="s">
        <v>690</v>
      </c>
      <c r="C120" s="577"/>
      <c r="D120" s="378"/>
      <c r="E120" s="790"/>
      <c r="F120" s="577"/>
    </row>
    <row r="121" spans="1:6" ht="12">
      <c r="A121" s="389"/>
      <c r="B121" s="376" t="s">
        <v>220</v>
      </c>
      <c r="C121" s="377" t="s">
        <v>14</v>
      </c>
      <c r="D121" s="584">
        <v>49</v>
      </c>
      <c r="E121" s="792"/>
      <c r="F121" s="381">
        <f>D121*E121</f>
        <v>0</v>
      </c>
    </row>
    <row r="122" spans="1:6" ht="12">
      <c r="A122" s="586" t="s">
        <v>15</v>
      </c>
      <c r="B122" s="632" t="s">
        <v>49</v>
      </c>
      <c r="C122" s="633"/>
      <c r="D122" s="589"/>
      <c r="E122" s="633"/>
      <c r="F122" s="590">
        <f>SUM(F90:F121)</f>
        <v>0</v>
      </c>
    </row>
    <row r="123" spans="1:6" s="608" customFormat="1" ht="12">
      <c r="A123" s="696"/>
      <c r="B123" s="697"/>
      <c r="C123" s="698"/>
      <c r="D123" s="699"/>
      <c r="E123" s="698"/>
      <c r="F123" s="700"/>
    </row>
    <row r="124" spans="1:6" s="608" customFormat="1" ht="12">
      <c r="A124" s="696"/>
      <c r="B124" s="697"/>
      <c r="C124" s="698"/>
      <c r="D124" s="699"/>
      <c r="E124" s="698"/>
      <c r="F124" s="700"/>
    </row>
    <row r="125" spans="1:6" s="608" customFormat="1" ht="12">
      <c r="A125" s="569" t="s">
        <v>16</v>
      </c>
      <c r="B125" s="572" t="s">
        <v>602</v>
      </c>
      <c r="C125" s="593"/>
      <c r="D125" s="594"/>
      <c r="E125" s="595"/>
      <c r="F125" s="596"/>
    </row>
    <row r="126" spans="1:6" s="608" customFormat="1" ht="12">
      <c r="A126" s="704"/>
      <c r="B126" s="705"/>
      <c r="C126" s="702"/>
      <c r="D126" s="703"/>
      <c r="E126" s="805"/>
      <c r="F126" s="702"/>
    </row>
    <row r="127" spans="1:6" s="608" customFormat="1" ht="12">
      <c r="A127" s="704"/>
      <c r="B127" s="701" t="s">
        <v>603</v>
      </c>
      <c r="C127" s="702"/>
      <c r="D127" s="703"/>
      <c r="E127" s="805"/>
      <c r="F127" s="702"/>
    </row>
    <row r="128" spans="1:6" s="608" customFormat="1" ht="12">
      <c r="A128" s="366" t="s">
        <v>637</v>
      </c>
      <c r="B128" s="705" t="s">
        <v>604</v>
      </c>
      <c r="C128" s="702"/>
      <c r="D128" s="703"/>
      <c r="E128" s="805"/>
      <c r="F128" s="702"/>
    </row>
    <row r="129" spans="1:6" s="608" customFormat="1" ht="12">
      <c r="A129" s="703"/>
      <c r="B129" s="706"/>
      <c r="C129" s="702"/>
      <c r="D129" s="703"/>
      <c r="E129" s="805"/>
      <c r="F129" s="702"/>
    </row>
    <row r="130" spans="1:6" s="608" customFormat="1" ht="62.25">
      <c r="A130" s="703"/>
      <c r="B130" s="707" t="s">
        <v>605</v>
      </c>
      <c r="C130" s="702"/>
      <c r="D130" s="703"/>
      <c r="E130" s="805"/>
      <c r="F130" s="702"/>
    </row>
    <row r="131" spans="1:6" s="608" customFormat="1" ht="12">
      <c r="A131" s="703"/>
      <c r="B131" s="705" t="s">
        <v>606</v>
      </c>
      <c r="C131" s="708" t="s">
        <v>8</v>
      </c>
      <c r="D131" s="11">
        <v>3</v>
      </c>
      <c r="E131" s="782"/>
      <c r="F131" s="12">
        <f>D131*E131</f>
        <v>0</v>
      </c>
    </row>
    <row r="132" spans="1:6" s="608" customFormat="1" ht="12">
      <c r="A132" s="703"/>
      <c r="B132" s="706"/>
      <c r="C132" s="702"/>
      <c r="D132" s="703"/>
      <c r="E132" s="805"/>
      <c r="F132" s="702"/>
    </row>
    <row r="133" spans="1:6" s="608" customFormat="1" ht="12">
      <c r="A133" s="366" t="s">
        <v>638</v>
      </c>
      <c r="B133" s="705" t="s">
        <v>607</v>
      </c>
      <c r="C133" s="702"/>
      <c r="D133" s="703"/>
      <c r="E133" s="805"/>
      <c r="F133" s="702"/>
    </row>
    <row r="134" spans="1:6" s="608" customFormat="1" ht="12">
      <c r="A134" s="703"/>
      <c r="B134" s="706"/>
      <c r="C134" s="702"/>
      <c r="D134" s="703"/>
      <c r="E134" s="805"/>
      <c r="F134" s="702"/>
    </row>
    <row r="135" spans="1:6" s="608" customFormat="1" ht="37.5">
      <c r="A135" s="703"/>
      <c r="B135" s="707" t="s">
        <v>608</v>
      </c>
      <c r="C135" s="702"/>
      <c r="D135" s="703"/>
      <c r="E135" s="805"/>
      <c r="F135" s="702"/>
    </row>
    <row r="136" spans="1:6" s="608" customFormat="1" ht="12">
      <c r="A136" s="703"/>
      <c r="B136" s="706"/>
      <c r="C136" s="702"/>
      <c r="D136" s="703"/>
      <c r="E136" s="805"/>
      <c r="F136" s="702"/>
    </row>
    <row r="137" spans="1:6" s="608" customFormat="1" ht="12">
      <c r="A137" s="703"/>
      <c r="B137" s="705" t="s">
        <v>609</v>
      </c>
      <c r="C137" s="708" t="s">
        <v>8</v>
      </c>
      <c r="D137" s="11">
        <v>1</v>
      </c>
      <c r="E137" s="782"/>
      <c r="F137" s="12">
        <f>D137*E137</f>
        <v>0</v>
      </c>
    </row>
    <row r="138" spans="1:6" s="608" customFormat="1" ht="12">
      <c r="A138" s="703"/>
      <c r="B138" s="705" t="s">
        <v>610</v>
      </c>
      <c r="C138" s="708" t="s">
        <v>8</v>
      </c>
      <c r="D138" s="11">
        <v>1</v>
      </c>
      <c r="E138" s="782"/>
      <c r="F138" s="12">
        <f>D138*E138</f>
        <v>0</v>
      </c>
    </row>
    <row r="139" spans="1:6" s="608" customFormat="1" ht="12">
      <c r="A139" s="703"/>
      <c r="B139" s="706"/>
      <c r="C139" s="702"/>
      <c r="D139" s="703"/>
      <c r="E139" s="805"/>
      <c r="F139" s="702"/>
    </row>
    <row r="140" spans="1:6" s="608" customFormat="1" ht="12">
      <c r="A140" s="703"/>
      <c r="B140" s="701" t="s">
        <v>611</v>
      </c>
      <c r="C140" s="702"/>
      <c r="D140" s="703"/>
      <c r="E140" s="805"/>
      <c r="F140" s="702"/>
    </row>
    <row r="141" spans="1:6" s="608" customFormat="1" ht="99.75">
      <c r="A141" s="366" t="s">
        <v>639</v>
      </c>
      <c r="B141" s="709" t="s">
        <v>612</v>
      </c>
      <c r="C141" s="702"/>
      <c r="D141" s="703"/>
      <c r="E141" s="805"/>
      <c r="F141" s="702"/>
    </row>
    <row r="142" spans="1:6" s="608" customFormat="1" ht="12">
      <c r="A142" s="710"/>
      <c r="B142" s="711"/>
      <c r="C142" s="712" t="s">
        <v>14</v>
      </c>
      <c r="D142" s="713">
        <v>15</v>
      </c>
      <c r="E142" s="806"/>
      <c r="F142" s="22">
        <f>D142*E142</f>
        <v>0</v>
      </c>
    </row>
    <row r="143" spans="1:6" s="608" customFormat="1" ht="12">
      <c r="A143" s="586" t="s">
        <v>16</v>
      </c>
      <c r="B143" s="632" t="s">
        <v>613</v>
      </c>
      <c r="C143" s="633"/>
      <c r="D143" s="589"/>
      <c r="E143" s="633"/>
      <c r="F143" s="590">
        <f>SUM(F131:F142)</f>
        <v>0</v>
      </c>
    </row>
    <row r="144" spans="1:6" s="608" customFormat="1" ht="12">
      <c r="A144" s="696"/>
      <c r="B144" s="697"/>
      <c r="C144" s="698"/>
      <c r="D144" s="699"/>
      <c r="E144" s="807"/>
      <c r="F144" s="700"/>
    </row>
    <row r="145" spans="1:6" ht="12">
      <c r="A145" s="575"/>
      <c r="B145" s="576"/>
      <c r="C145" s="577"/>
      <c r="D145" s="585"/>
      <c r="E145" s="790"/>
      <c r="F145" s="577"/>
    </row>
    <row r="146" spans="1:6" ht="12">
      <c r="A146" s="634" t="s">
        <v>25</v>
      </c>
      <c r="B146" s="635" t="s">
        <v>57</v>
      </c>
      <c r="C146" s="635"/>
      <c r="D146" s="636"/>
      <c r="E146" s="635"/>
      <c r="F146" s="637">
        <f>F12+F83+F122+F143</f>
        <v>0</v>
      </c>
    </row>
  </sheetData>
  <sheetProtection password="CC3D" sheet="1"/>
  <printOptions/>
  <pageMargins left="0.7086614173228347" right="0.7086614173228347" top="0.7480314960629921" bottom="0.7480314960629921" header="0.31496062992125984" footer="0.31496062992125984"/>
  <pageSetup orientation="portrait" paperSize="9" scale="91" r:id="rId1"/>
  <headerFooter>
    <oddHeader>&amp;C&amp;"+,Uobičajeno"Reciklažno dvorište "Kloštar Podravski"</oddHeader>
  </headerFooter>
  <rowBreaks count="2" manualBreakCount="2">
    <brk id="27" max="255" man="1"/>
    <brk id="78" max="255" man="1"/>
  </rowBreaks>
</worksheet>
</file>

<file path=xl/worksheets/sheet6.xml><?xml version="1.0" encoding="utf-8"?>
<worksheet xmlns="http://schemas.openxmlformats.org/spreadsheetml/2006/main" xmlns:r="http://schemas.openxmlformats.org/officeDocument/2006/relationships">
  <sheetPr>
    <tabColor rgb="FFFFC000"/>
  </sheetPr>
  <dimension ref="A1:F365"/>
  <sheetViews>
    <sheetView view="pageBreakPreview" zoomScaleSheetLayoutView="100" workbookViewId="0" topLeftCell="A331">
      <selection activeCell="K330" sqref="K330"/>
    </sheetView>
  </sheetViews>
  <sheetFormatPr defaultColWidth="9.33203125" defaultRowHeight="12.75"/>
  <cols>
    <col min="1" max="1" width="8.83203125" style="27" customWidth="1"/>
    <col min="2" max="2" width="54.83203125" style="27" customWidth="1"/>
    <col min="3" max="3" width="10.83203125" style="27" customWidth="1"/>
    <col min="4" max="5" width="12.83203125" style="27" customWidth="1"/>
    <col min="6" max="6" width="15.83203125" style="27" customWidth="1"/>
    <col min="7" max="16384" width="9.33203125" style="27" customWidth="1"/>
  </cols>
  <sheetData>
    <row r="1" spans="1:6" ht="12.75">
      <c r="A1" s="196" t="s">
        <v>9</v>
      </c>
      <c r="B1" s="197" t="s">
        <v>10</v>
      </c>
      <c r="C1" s="197" t="s">
        <v>11</v>
      </c>
      <c r="D1" s="197" t="s">
        <v>4</v>
      </c>
      <c r="E1" s="198" t="s">
        <v>12</v>
      </c>
      <c r="F1" s="198" t="s">
        <v>13</v>
      </c>
    </row>
    <row r="2" spans="1:6" ht="12.75">
      <c r="A2" s="20"/>
      <c r="B2" s="1"/>
      <c r="C2" s="2"/>
      <c r="D2" s="21"/>
      <c r="E2" s="12"/>
      <c r="F2" s="12"/>
    </row>
    <row r="3" spans="1:6" ht="12.75">
      <c r="A3" s="49" t="s">
        <v>31</v>
      </c>
      <c r="B3" s="55" t="s">
        <v>56</v>
      </c>
      <c r="C3" s="55"/>
      <c r="D3" s="55"/>
      <c r="E3" s="55"/>
      <c r="F3" s="55"/>
    </row>
    <row r="4" spans="1:6" ht="12.75">
      <c r="A4" s="20"/>
      <c r="B4" s="1"/>
      <c r="C4" s="2"/>
      <c r="D4" s="21"/>
      <c r="E4" s="12"/>
      <c r="F4" s="12"/>
    </row>
    <row r="5" spans="1:6" ht="12.75">
      <c r="A5" s="407" t="s">
        <v>18</v>
      </c>
      <c r="B5" s="872" t="s">
        <v>632</v>
      </c>
      <c r="C5" s="872"/>
      <c r="D5" s="872"/>
      <c r="E5" s="872"/>
      <c r="F5" s="872"/>
    </row>
    <row r="6" spans="1:6" ht="12.75">
      <c r="A6" s="20"/>
      <c r="B6" s="1"/>
      <c r="C6" s="2"/>
      <c r="D6" s="2"/>
      <c r="E6" s="808"/>
      <c r="F6" s="3"/>
    </row>
    <row r="7" spans="1:6" ht="183.75" customHeight="1">
      <c r="A7" s="20"/>
      <c r="B7" s="13" t="s">
        <v>630</v>
      </c>
      <c r="C7" s="2"/>
      <c r="D7" s="2"/>
      <c r="E7" s="808"/>
      <c r="F7" s="3"/>
    </row>
    <row r="8" spans="1:6" ht="12.75">
      <c r="A8" s="20"/>
      <c r="B8" s="13"/>
      <c r="C8" s="2"/>
      <c r="D8" s="2"/>
      <c r="E8" s="808"/>
      <c r="F8" s="3"/>
    </row>
    <row r="9" spans="1:6" ht="12.75">
      <c r="A9" s="4" t="s">
        <v>118</v>
      </c>
      <c r="B9" s="145" t="s">
        <v>631</v>
      </c>
      <c r="C9" s="1"/>
      <c r="D9" s="263"/>
      <c r="E9" s="809"/>
      <c r="F9" s="143"/>
    </row>
    <row r="10" spans="1:6" ht="12.75">
      <c r="A10" s="20"/>
      <c r="B10" s="1"/>
      <c r="C10" s="2"/>
      <c r="D10" s="21"/>
      <c r="E10" s="782"/>
      <c r="F10" s="12"/>
    </row>
    <row r="11" spans="1:6" ht="24.75">
      <c r="A11" s="13"/>
      <c r="B11" s="13" t="s">
        <v>712</v>
      </c>
      <c r="C11" s="759" t="s">
        <v>22</v>
      </c>
      <c r="D11" s="760">
        <v>1</v>
      </c>
      <c r="E11" s="806"/>
      <c r="F11" s="22">
        <f>D11*E11</f>
        <v>0</v>
      </c>
    </row>
    <row r="12" spans="1:6" ht="12.75">
      <c r="A12" s="406" t="s">
        <v>18</v>
      </c>
      <c r="B12" s="873" t="s">
        <v>633</v>
      </c>
      <c r="C12" s="873"/>
      <c r="D12" s="873"/>
      <c r="E12" s="873"/>
      <c r="F12" s="262">
        <f>SUM(F11)</f>
        <v>0</v>
      </c>
    </row>
    <row r="13" spans="1:6" ht="12.75">
      <c r="A13" s="10"/>
      <c r="B13" s="13"/>
      <c r="C13" s="142"/>
      <c r="D13" s="21"/>
      <c r="E13" s="12"/>
      <c r="F13" s="12"/>
    </row>
    <row r="14" spans="1:6" ht="12.75">
      <c r="A14" s="407" t="s">
        <v>19</v>
      </c>
      <c r="B14" s="265" t="s">
        <v>20</v>
      </c>
      <c r="C14" s="50"/>
      <c r="D14" s="409"/>
      <c r="E14" s="266"/>
      <c r="F14" s="266"/>
    </row>
    <row r="15" spans="1:6" ht="12.75">
      <c r="A15" s="757"/>
      <c r="B15" s="758"/>
      <c r="C15" s="759"/>
      <c r="D15" s="760"/>
      <c r="E15" s="22"/>
      <c r="F15" s="22"/>
    </row>
    <row r="16" spans="1:6" ht="12.75">
      <c r="A16" s="267" t="s">
        <v>0</v>
      </c>
      <c r="B16" s="268" t="s">
        <v>2</v>
      </c>
      <c r="C16" s="47"/>
      <c r="D16" s="269"/>
      <c r="E16" s="262"/>
      <c r="F16" s="269"/>
    </row>
    <row r="17" spans="1:6" ht="12.75">
      <c r="A17" s="146"/>
      <c r="B17" s="395"/>
      <c r="C17" s="309"/>
      <c r="D17" s="396"/>
      <c r="E17" s="810"/>
      <c r="F17" s="396"/>
    </row>
    <row r="18" spans="1:6" ht="12.75">
      <c r="A18" s="4" t="s">
        <v>523</v>
      </c>
      <c r="B18" s="145" t="s">
        <v>317</v>
      </c>
      <c r="C18" s="1"/>
      <c r="D18" s="263"/>
      <c r="E18" s="809"/>
      <c r="F18" s="143"/>
    </row>
    <row r="19" spans="1:6" ht="12.75">
      <c r="A19" s="146"/>
      <c r="B19" s="147"/>
      <c r="C19" s="2"/>
      <c r="D19" s="21"/>
      <c r="E19" s="782"/>
      <c r="F19" s="21"/>
    </row>
    <row r="20" spans="1:6" ht="59.25" customHeight="1">
      <c r="A20" s="10"/>
      <c r="B20" s="13" t="s">
        <v>318</v>
      </c>
      <c r="C20" s="142"/>
      <c r="D20" s="21"/>
      <c r="E20" s="811"/>
      <c r="F20" s="148"/>
    </row>
    <row r="21" spans="1:6" ht="12.75">
      <c r="A21" s="20"/>
      <c r="B21" s="13" t="s">
        <v>134</v>
      </c>
      <c r="C21" s="2" t="s">
        <v>23</v>
      </c>
      <c r="D21" s="21">
        <v>65</v>
      </c>
      <c r="E21" s="782"/>
      <c r="F21" s="12">
        <f>D21*E21</f>
        <v>0</v>
      </c>
    </row>
    <row r="22" spans="1:6" ht="12.75">
      <c r="A22" s="20"/>
      <c r="B22" s="1"/>
      <c r="C22" s="2"/>
      <c r="D22" s="2"/>
      <c r="E22" s="808"/>
      <c r="F22" s="3"/>
    </row>
    <row r="23" spans="1:6" ht="12.75">
      <c r="A23" s="4" t="s">
        <v>203</v>
      </c>
      <c r="B23" s="145" t="s">
        <v>135</v>
      </c>
      <c r="C23" s="1"/>
      <c r="D23" s="263"/>
      <c r="E23" s="809"/>
      <c r="F23" s="143"/>
    </row>
    <row r="24" spans="1:6" ht="12.75">
      <c r="A24" s="20"/>
      <c r="B24" s="1"/>
      <c r="C24" s="2"/>
      <c r="D24" s="2"/>
      <c r="E24" s="808"/>
      <c r="F24" s="3"/>
    </row>
    <row r="25" spans="1:6" ht="42" customHeight="1">
      <c r="A25" s="10"/>
      <c r="B25" s="13" t="s">
        <v>136</v>
      </c>
      <c r="C25" s="142"/>
      <c r="D25" s="21"/>
      <c r="E25" s="812"/>
      <c r="F25" s="148"/>
    </row>
    <row r="26" spans="1:6" ht="12.75">
      <c r="A26" s="10"/>
      <c r="B26" s="13"/>
      <c r="C26" s="142"/>
      <c r="D26" s="21"/>
      <c r="E26" s="812"/>
      <c r="F26" s="148"/>
    </row>
    <row r="27" spans="1:6" ht="12.75">
      <c r="A27" s="10"/>
      <c r="B27" s="13"/>
      <c r="C27" s="142"/>
      <c r="D27" s="21"/>
      <c r="E27" s="812"/>
      <c r="F27" s="148"/>
    </row>
    <row r="28" spans="1:6" ht="12.75">
      <c r="A28" s="10"/>
      <c r="B28" s="13"/>
      <c r="C28" s="142"/>
      <c r="D28" s="21"/>
      <c r="E28" s="812"/>
      <c r="F28" s="148"/>
    </row>
    <row r="29" spans="1:6" ht="12.75">
      <c r="A29" s="10"/>
      <c r="B29" s="13"/>
      <c r="C29" s="142"/>
      <c r="D29" s="21"/>
      <c r="E29" s="812"/>
      <c r="F29" s="148"/>
    </row>
    <row r="30" spans="1:6" ht="12.75">
      <c r="A30" s="410"/>
      <c r="B30" s="13" t="s">
        <v>137</v>
      </c>
      <c r="C30" s="2" t="s">
        <v>24</v>
      </c>
      <c r="D30" s="149">
        <v>1</v>
      </c>
      <c r="E30" s="813"/>
      <c r="F30" s="22">
        <f>D30*E30</f>
        <v>0</v>
      </c>
    </row>
    <row r="31" spans="1:6" ht="12.75">
      <c r="A31" s="406" t="s">
        <v>0</v>
      </c>
      <c r="B31" s="411" t="s">
        <v>46</v>
      </c>
      <c r="C31" s="411"/>
      <c r="D31" s="411"/>
      <c r="E31" s="270"/>
      <c r="F31" s="270">
        <f>SUM(F21:F30)</f>
        <v>0</v>
      </c>
    </row>
    <row r="32" spans="1:6" ht="12.75">
      <c r="A32" s="20"/>
      <c r="B32" s="393"/>
      <c r="C32" s="309"/>
      <c r="D32" s="309"/>
      <c r="E32" s="394"/>
      <c r="F32" s="394"/>
    </row>
    <row r="33" spans="1:6" ht="12.75">
      <c r="A33" s="267" t="s">
        <v>1</v>
      </c>
      <c r="B33" s="265" t="s">
        <v>138</v>
      </c>
      <c r="C33" s="47"/>
      <c r="D33" s="47"/>
      <c r="E33" s="48"/>
      <c r="F33" s="269"/>
    </row>
    <row r="34" spans="1:6" ht="12.75">
      <c r="A34" s="412"/>
      <c r="B34" s="413"/>
      <c r="C34" s="2"/>
      <c r="D34" s="2"/>
      <c r="E34" s="808"/>
      <c r="F34" s="21"/>
    </row>
    <row r="35" spans="1:6" ht="12.75">
      <c r="A35" s="4" t="s">
        <v>204</v>
      </c>
      <c r="B35" s="145" t="s">
        <v>139</v>
      </c>
      <c r="C35" s="1"/>
      <c r="D35" s="263"/>
      <c r="E35" s="809"/>
      <c r="F35" s="143"/>
    </row>
    <row r="36" spans="1:6" ht="12.75">
      <c r="A36" s="412"/>
      <c r="B36" s="413"/>
      <c r="C36" s="2"/>
      <c r="D36" s="2"/>
      <c r="E36" s="808"/>
      <c r="F36" s="21"/>
    </row>
    <row r="37" spans="1:6" ht="249" customHeight="1">
      <c r="A37" s="10"/>
      <c r="B37" s="13" t="s">
        <v>469</v>
      </c>
      <c r="C37" s="2"/>
      <c r="D37" s="12"/>
      <c r="E37" s="814"/>
      <c r="F37" s="148"/>
    </row>
    <row r="38" spans="1:6" ht="12.75">
      <c r="A38" s="20"/>
      <c r="B38" s="1"/>
      <c r="C38" s="2"/>
      <c r="D38" s="2"/>
      <c r="E38" s="808"/>
      <c r="F38" s="3"/>
    </row>
    <row r="39" spans="1:6" ht="14.25">
      <c r="A39" s="414"/>
      <c r="B39" s="152" t="s">
        <v>26</v>
      </c>
      <c r="C39" s="2" t="s">
        <v>27</v>
      </c>
      <c r="D39" s="11">
        <v>50</v>
      </c>
      <c r="E39" s="815"/>
      <c r="F39" s="12"/>
    </row>
    <row r="40" spans="1:6" ht="14.25">
      <c r="A40" s="414"/>
      <c r="B40" s="152" t="s">
        <v>28</v>
      </c>
      <c r="C40" s="2" t="s">
        <v>27</v>
      </c>
      <c r="D40" s="11">
        <f>D39*0.8</f>
        <v>40</v>
      </c>
      <c r="E40" s="815"/>
      <c r="F40" s="12">
        <f>D40*E40</f>
        <v>0</v>
      </c>
    </row>
    <row r="41" spans="1:6" ht="14.25">
      <c r="A41" s="414"/>
      <c r="B41" s="152" t="s">
        <v>29</v>
      </c>
      <c r="C41" s="2" t="s">
        <v>27</v>
      </c>
      <c r="D41" s="11">
        <f>D39-D40</f>
        <v>10</v>
      </c>
      <c r="E41" s="815"/>
      <c r="F41" s="12">
        <f>D41*E41</f>
        <v>0</v>
      </c>
    </row>
    <row r="42" spans="1:6" ht="12.75">
      <c r="A42" s="20"/>
      <c r="B42" s="1"/>
      <c r="C42" s="2"/>
      <c r="D42" s="2"/>
      <c r="E42" s="808"/>
      <c r="F42" s="3"/>
    </row>
    <row r="43" spans="1:6" ht="12.75">
      <c r="A43" s="4" t="s">
        <v>205</v>
      </c>
      <c r="B43" s="145" t="s">
        <v>140</v>
      </c>
      <c r="C43" s="1"/>
      <c r="D43" s="263"/>
      <c r="E43" s="809"/>
      <c r="F43" s="143"/>
    </row>
    <row r="44" spans="1:6" ht="12.75">
      <c r="A44" s="20"/>
      <c r="B44" s="393"/>
      <c r="C44" s="309"/>
      <c r="D44" s="309"/>
      <c r="E44" s="816"/>
      <c r="F44" s="394"/>
    </row>
    <row r="45" spans="1:6" ht="162">
      <c r="A45" s="415"/>
      <c r="B45" s="13" t="s">
        <v>379</v>
      </c>
      <c r="C45" s="2"/>
      <c r="D45" s="12"/>
      <c r="E45" s="814"/>
      <c r="F45" s="148"/>
    </row>
    <row r="46" spans="1:6" ht="26.25">
      <c r="A46" s="20"/>
      <c r="B46" s="13" t="s">
        <v>319</v>
      </c>
      <c r="C46" s="2"/>
      <c r="D46" s="2"/>
      <c r="E46" s="808"/>
      <c r="F46" s="3"/>
    </row>
    <row r="47" spans="1:6" ht="12.75">
      <c r="A47" s="20"/>
      <c r="B47" s="13"/>
      <c r="C47" s="2"/>
      <c r="D47" s="2"/>
      <c r="E47" s="808"/>
      <c r="F47" s="3"/>
    </row>
    <row r="48" spans="1:6" ht="14.25">
      <c r="A48" s="20"/>
      <c r="B48" s="152" t="s">
        <v>26</v>
      </c>
      <c r="C48" s="2" t="s">
        <v>27</v>
      </c>
      <c r="D48" s="11">
        <v>33</v>
      </c>
      <c r="E48" s="815"/>
      <c r="F48" s="12"/>
    </row>
    <row r="49" spans="1:6" ht="14.25">
      <c r="A49" s="20"/>
      <c r="B49" s="152" t="s">
        <v>28</v>
      </c>
      <c r="C49" s="2" t="s">
        <v>27</v>
      </c>
      <c r="D49" s="11">
        <f>D48*0.9</f>
        <v>29.7</v>
      </c>
      <c r="E49" s="815"/>
      <c r="F49" s="12">
        <f>D49*E49</f>
        <v>0</v>
      </c>
    </row>
    <row r="50" spans="2:6" ht="14.25">
      <c r="B50" s="152" t="s">
        <v>29</v>
      </c>
      <c r="C50" s="2" t="s">
        <v>27</v>
      </c>
      <c r="D50" s="11">
        <f>D48-D49</f>
        <v>3.3000000000000007</v>
      </c>
      <c r="E50" s="815"/>
      <c r="F50" s="12">
        <f>D50*E50</f>
        <v>0</v>
      </c>
    </row>
    <row r="51" spans="1:6" ht="12.75">
      <c r="A51" s="20"/>
      <c r="B51" s="393"/>
      <c r="C51" s="309"/>
      <c r="D51" s="309"/>
      <c r="E51" s="816"/>
      <c r="F51" s="394"/>
    </row>
    <row r="52" spans="1:6" ht="12.75">
      <c r="A52" s="4" t="s">
        <v>206</v>
      </c>
      <c r="B52" s="145" t="s">
        <v>326</v>
      </c>
      <c r="C52" s="1"/>
      <c r="D52" s="263"/>
      <c r="E52" s="809"/>
      <c r="F52" s="143"/>
    </row>
    <row r="53" spans="1:6" ht="12.75">
      <c r="A53" s="20"/>
      <c r="B53" s="393"/>
      <c r="C53" s="309"/>
      <c r="D53" s="309"/>
      <c r="E53" s="816"/>
      <c r="F53" s="394"/>
    </row>
    <row r="54" spans="1:6" ht="99.75">
      <c r="A54" s="4"/>
      <c r="B54" s="13" t="s">
        <v>328</v>
      </c>
      <c r="C54" s="2"/>
      <c r="D54" s="12"/>
      <c r="E54" s="814"/>
      <c r="F54" s="148"/>
    </row>
    <row r="55" spans="1:6" ht="27">
      <c r="A55" s="20"/>
      <c r="B55" s="152" t="s">
        <v>141</v>
      </c>
      <c r="C55" s="151" t="s">
        <v>30</v>
      </c>
      <c r="D55" s="149">
        <v>125</v>
      </c>
      <c r="E55" s="817"/>
      <c r="F55" s="12">
        <f>D55*E55</f>
        <v>0</v>
      </c>
    </row>
    <row r="56" spans="1:6" ht="12.75">
      <c r="A56" s="20"/>
      <c r="B56" s="393"/>
      <c r="C56" s="309"/>
      <c r="D56" s="309"/>
      <c r="E56" s="816"/>
      <c r="F56" s="394"/>
    </row>
    <row r="57" spans="1:6" ht="12.75">
      <c r="A57" s="4" t="s">
        <v>207</v>
      </c>
      <c r="B57" s="145" t="s">
        <v>142</v>
      </c>
      <c r="C57" s="1"/>
      <c r="D57" s="263"/>
      <c r="E57" s="809"/>
      <c r="F57" s="143"/>
    </row>
    <row r="58" spans="1:6" ht="12.75">
      <c r="A58" s="20"/>
      <c r="B58" s="1"/>
      <c r="C58" s="2"/>
      <c r="D58" s="2"/>
      <c r="E58" s="808"/>
      <c r="F58" s="3"/>
    </row>
    <row r="59" spans="1:6" ht="75">
      <c r="A59" s="10"/>
      <c r="B59" s="13" t="s">
        <v>303</v>
      </c>
      <c r="C59" s="2"/>
      <c r="D59" s="12"/>
      <c r="E59" s="814"/>
      <c r="F59" s="148"/>
    </row>
    <row r="60" spans="1:6" ht="14.25">
      <c r="A60" s="20"/>
      <c r="B60" s="152" t="s">
        <v>143</v>
      </c>
      <c r="C60" s="151" t="s">
        <v>30</v>
      </c>
      <c r="D60" s="11">
        <v>52</v>
      </c>
      <c r="E60" s="817"/>
      <c r="F60" s="12">
        <f>D60*E60</f>
        <v>0</v>
      </c>
    </row>
    <row r="61" spans="1:6" ht="12.75">
      <c r="A61" s="20"/>
      <c r="B61" s="393"/>
      <c r="C61" s="309"/>
      <c r="D61" s="309"/>
      <c r="E61" s="816"/>
      <c r="F61" s="394"/>
    </row>
    <row r="62" spans="1:6" ht="12.75">
      <c r="A62" s="4" t="s">
        <v>210</v>
      </c>
      <c r="B62" s="145" t="s">
        <v>144</v>
      </c>
      <c r="C62" s="1"/>
      <c r="D62" s="263"/>
      <c r="E62" s="809"/>
      <c r="F62" s="143"/>
    </row>
    <row r="63" spans="1:6" ht="12.75">
      <c r="A63" s="20"/>
      <c r="B63" s="1"/>
      <c r="C63" s="2"/>
      <c r="D63" s="2"/>
      <c r="E63" s="808"/>
      <c r="F63" s="3"/>
    </row>
    <row r="64" spans="1:6" ht="99.75">
      <c r="A64" s="10"/>
      <c r="B64" s="13" t="s">
        <v>329</v>
      </c>
      <c r="C64" s="142"/>
      <c r="D64" s="142"/>
      <c r="E64" s="814"/>
      <c r="F64" s="148"/>
    </row>
    <row r="65" spans="1:6" ht="14.25">
      <c r="A65" s="414"/>
      <c r="B65" s="152" t="s">
        <v>146</v>
      </c>
      <c r="C65" s="2" t="s">
        <v>27</v>
      </c>
      <c r="D65" s="11">
        <v>5</v>
      </c>
      <c r="E65" s="817"/>
      <c r="F65" s="12">
        <f>D65*E65</f>
        <v>0</v>
      </c>
    </row>
    <row r="66" spans="1:6" ht="12.75">
      <c r="A66" s="20"/>
      <c r="B66" s="393"/>
      <c r="C66" s="309"/>
      <c r="D66" s="309"/>
      <c r="E66" s="816"/>
      <c r="F66" s="394"/>
    </row>
    <row r="67" spans="1:6" ht="12.75">
      <c r="A67" s="4" t="s">
        <v>211</v>
      </c>
      <c r="B67" s="145" t="s">
        <v>145</v>
      </c>
      <c r="C67" s="1"/>
      <c r="D67" s="263"/>
      <c r="E67" s="809"/>
      <c r="F67" s="143"/>
    </row>
    <row r="68" spans="1:6" ht="12.75">
      <c r="A68" s="20"/>
      <c r="B68" s="1"/>
      <c r="C68" s="2"/>
      <c r="D68" s="2"/>
      <c r="E68" s="808"/>
      <c r="F68" s="3"/>
    </row>
    <row r="69" spans="1:6" ht="124.5">
      <c r="A69" s="10"/>
      <c r="B69" s="13" t="s">
        <v>378</v>
      </c>
      <c r="C69" s="142"/>
      <c r="D69" s="142"/>
      <c r="E69" s="814"/>
      <c r="F69" s="148"/>
    </row>
    <row r="70" spans="1:6" ht="14.25">
      <c r="A70" s="10"/>
      <c r="B70" s="152" t="s">
        <v>146</v>
      </c>
      <c r="C70" s="2" t="s">
        <v>27</v>
      </c>
      <c r="D70" s="11">
        <v>20</v>
      </c>
      <c r="E70" s="814"/>
      <c r="F70" s="12">
        <f>D70*E70</f>
        <v>0</v>
      </c>
    </row>
    <row r="71" spans="1:6" ht="12.75">
      <c r="A71" s="10"/>
      <c r="B71" s="152"/>
      <c r="C71" s="2"/>
      <c r="D71" s="11"/>
      <c r="E71" s="814"/>
      <c r="F71" s="12"/>
    </row>
    <row r="72" spans="1:6" ht="12.75">
      <c r="A72" s="4" t="s">
        <v>214</v>
      </c>
      <c r="B72" s="145" t="s">
        <v>147</v>
      </c>
      <c r="C72" s="1"/>
      <c r="D72" s="263"/>
      <c r="E72" s="809"/>
      <c r="F72" s="143"/>
    </row>
    <row r="73" spans="1:6" ht="12.75">
      <c r="A73" s="10"/>
      <c r="B73" s="152"/>
      <c r="C73" s="2"/>
      <c r="D73" s="11"/>
      <c r="E73" s="814"/>
      <c r="F73" s="12"/>
    </row>
    <row r="74" spans="1:6" ht="213.75">
      <c r="A74" s="4"/>
      <c r="B74" s="13" t="s">
        <v>306</v>
      </c>
      <c r="C74" s="2"/>
      <c r="D74" s="11"/>
      <c r="E74" s="814"/>
      <c r="F74" s="12"/>
    </row>
    <row r="75" spans="1:6" ht="12.75">
      <c r="A75" s="10"/>
      <c r="B75" s="152"/>
      <c r="C75" s="2"/>
      <c r="D75" s="11"/>
      <c r="E75" s="814"/>
      <c r="F75" s="12"/>
    </row>
    <row r="76" spans="1:6" ht="14.25">
      <c r="A76" s="10"/>
      <c r="B76" s="152" t="s">
        <v>26</v>
      </c>
      <c r="C76" s="2" t="s">
        <v>27</v>
      </c>
      <c r="D76" s="202">
        <v>25</v>
      </c>
      <c r="E76" s="817"/>
      <c r="F76" s="12"/>
    </row>
    <row r="77" spans="1:6" ht="14.25">
      <c r="A77" s="10"/>
      <c r="B77" s="152" t="s">
        <v>28</v>
      </c>
      <c r="C77" s="2" t="s">
        <v>27</v>
      </c>
      <c r="D77" s="11">
        <f>D76*0.8</f>
        <v>20</v>
      </c>
      <c r="E77" s="817"/>
      <c r="F77" s="12">
        <f>D77*E77</f>
        <v>0</v>
      </c>
    </row>
    <row r="78" spans="1:6" ht="14.25">
      <c r="A78" s="10"/>
      <c r="B78" s="152" t="s">
        <v>29</v>
      </c>
      <c r="C78" s="2" t="s">
        <v>27</v>
      </c>
      <c r="D78" s="11">
        <f>D76*0.2</f>
        <v>5</v>
      </c>
      <c r="E78" s="817"/>
      <c r="F78" s="12">
        <f>D78*E78</f>
        <v>0</v>
      </c>
    </row>
    <row r="79" spans="1:6" ht="12.75">
      <c r="A79" s="10"/>
      <c r="B79" s="152"/>
      <c r="C79" s="2"/>
      <c r="D79" s="11"/>
      <c r="E79" s="814"/>
      <c r="F79" s="12"/>
    </row>
    <row r="80" spans="1:6" ht="12.75">
      <c r="A80" s="4" t="s">
        <v>215</v>
      </c>
      <c r="B80" s="145" t="s">
        <v>438</v>
      </c>
      <c r="C80" s="1"/>
      <c r="D80" s="263"/>
      <c r="E80" s="809"/>
      <c r="F80" s="143"/>
    </row>
    <row r="81" spans="1:6" ht="12.75">
      <c r="A81" s="10"/>
      <c r="B81" s="152"/>
      <c r="C81" s="2"/>
      <c r="D81" s="11"/>
      <c r="E81" s="814"/>
      <c r="F81" s="12"/>
    </row>
    <row r="82" spans="1:6" s="459" customFormat="1" ht="213.75">
      <c r="A82" s="481"/>
      <c r="B82" s="13" t="s">
        <v>470</v>
      </c>
      <c r="C82" s="309"/>
      <c r="D82" s="482"/>
      <c r="E82" s="818"/>
      <c r="F82" s="310"/>
    </row>
    <row r="83" spans="1:6" ht="12.75">
      <c r="A83" s="10"/>
      <c r="B83" s="152"/>
      <c r="C83" s="2"/>
      <c r="D83" s="11"/>
      <c r="E83" s="814"/>
      <c r="F83" s="12"/>
    </row>
    <row r="84" spans="1:6" ht="14.25">
      <c r="A84" s="10"/>
      <c r="B84" s="152" t="s">
        <v>26</v>
      </c>
      <c r="C84" s="2" t="s">
        <v>27</v>
      </c>
      <c r="D84" s="202">
        <v>8</v>
      </c>
      <c r="E84" s="817"/>
      <c r="F84" s="12"/>
    </row>
    <row r="85" spans="1:6" ht="14.25">
      <c r="A85" s="10"/>
      <c r="B85" s="152" t="s">
        <v>28</v>
      </c>
      <c r="C85" s="2" t="s">
        <v>27</v>
      </c>
      <c r="D85" s="11">
        <f>D84*0.8</f>
        <v>6.4</v>
      </c>
      <c r="E85" s="817"/>
      <c r="F85" s="12">
        <f>D85*E85</f>
        <v>0</v>
      </c>
    </row>
    <row r="86" spans="1:6" ht="14.25">
      <c r="A86" s="10"/>
      <c r="B86" s="152" t="s">
        <v>29</v>
      </c>
      <c r="C86" s="2" t="s">
        <v>27</v>
      </c>
      <c r="D86" s="11">
        <f>D84*0.2</f>
        <v>1.6</v>
      </c>
      <c r="E86" s="817"/>
      <c r="F86" s="12">
        <f>D86*E86</f>
        <v>0</v>
      </c>
    </row>
    <row r="87" spans="1:6" ht="12.75">
      <c r="A87" s="20"/>
      <c r="B87" s="393"/>
      <c r="C87" s="309"/>
      <c r="D87" s="309"/>
      <c r="E87" s="816"/>
      <c r="F87" s="394"/>
    </row>
    <row r="88" spans="1:6" ht="12.75">
      <c r="A88" s="4" t="s">
        <v>218</v>
      </c>
      <c r="B88" s="145" t="s">
        <v>320</v>
      </c>
      <c r="C88" s="1"/>
      <c r="D88" s="263"/>
      <c r="E88" s="809"/>
      <c r="F88" s="143"/>
    </row>
    <row r="89" spans="1:6" ht="12.75">
      <c r="A89" s="20"/>
      <c r="B89" s="1"/>
      <c r="C89" s="2"/>
      <c r="D89" s="2"/>
      <c r="E89" s="808"/>
      <c r="F89" s="3"/>
    </row>
    <row r="90" spans="1:6" ht="87">
      <c r="A90" s="10"/>
      <c r="B90" s="13" t="s">
        <v>330</v>
      </c>
      <c r="C90" s="2"/>
      <c r="D90" s="12"/>
      <c r="E90" s="814"/>
      <c r="F90" s="148"/>
    </row>
    <row r="91" spans="1:6" ht="14.25">
      <c r="A91" s="150"/>
      <c r="B91" s="24" t="s">
        <v>113</v>
      </c>
      <c r="C91" s="2" t="s">
        <v>27</v>
      </c>
      <c r="D91" s="11">
        <f>(D39+D48-D76-D84)*1.35</f>
        <v>67.5</v>
      </c>
      <c r="E91" s="814"/>
      <c r="F91" s="12">
        <f>D91*E91</f>
        <v>0</v>
      </c>
    </row>
    <row r="92" spans="1:6" ht="12.75">
      <c r="A92" s="20"/>
      <c r="B92" s="393"/>
      <c r="C92" s="309"/>
      <c r="D92" s="309"/>
      <c r="E92" s="816"/>
      <c r="F92" s="394"/>
    </row>
    <row r="93" spans="1:6" ht="12.75">
      <c r="A93" s="4" t="s">
        <v>219</v>
      </c>
      <c r="B93" s="145" t="s">
        <v>148</v>
      </c>
      <c r="C93" s="1"/>
      <c r="D93" s="263"/>
      <c r="E93" s="809"/>
      <c r="F93" s="143"/>
    </row>
    <row r="94" spans="1:6" ht="12.75">
      <c r="A94" s="20"/>
      <c r="B94" s="1"/>
      <c r="C94" s="2"/>
      <c r="D94" s="2"/>
      <c r="E94" s="808"/>
      <c r="F94" s="3"/>
    </row>
    <row r="95" spans="1:6" ht="75">
      <c r="A95" s="10"/>
      <c r="B95" s="13" t="s">
        <v>331</v>
      </c>
      <c r="C95" s="142"/>
      <c r="D95" s="142"/>
      <c r="E95" s="814"/>
      <c r="F95" s="148"/>
    </row>
    <row r="96" spans="1:6" ht="12.75">
      <c r="A96" s="10"/>
      <c r="B96" s="24" t="s">
        <v>149</v>
      </c>
      <c r="C96" s="2" t="s">
        <v>22</v>
      </c>
      <c r="D96" s="149">
        <v>1</v>
      </c>
      <c r="E96" s="814"/>
      <c r="F96" s="12">
        <f>D96*E96</f>
        <v>0</v>
      </c>
    </row>
    <row r="97" spans="1:6" ht="12.75">
      <c r="A97" s="20"/>
      <c r="B97" s="393"/>
      <c r="C97" s="309"/>
      <c r="D97" s="309"/>
      <c r="E97" s="816"/>
      <c r="F97" s="394"/>
    </row>
    <row r="98" spans="1:6" ht="12.75">
      <c r="A98" s="4" t="s">
        <v>222</v>
      </c>
      <c r="B98" s="145" t="s">
        <v>150</v>
      </c>
      <c r="C98" s="1"/>
      <c r="D98" s="263"/>
      <c r="E98" s="809"/>
      <c r="F98" s="143"/>
    </row>
    <row r="99" spans="1:6" ht="12.75">
      <c r="A99" s="20"/>
      <c r="B99" s="1"/>
      <c r="C99" s="2"/>
      <c r="D99" s="2"/>
      <c r="E99" s="808"/>
      <c r="F99" s="3"/>
    </row>
    <row r="100" spans="1:6" ht="137.25">
      <c r="A100" s="10"/>
      <c r="B100" s="13" t="s">
        <v>332</v>
      </c>
      <c r="C100" s="142"/>
      <c r="D100" s="142"/>
      <c r="E100" s="814"/>
      <c r="F100" s="148"/>
    </row>
    <row r="101" spans="1:6" ht="14.25">
      <c r="A101" s="410"/>
      <c r="B101" s="24" t="s">
        <v>321</v>
      </c>
      <c r="C101" s="2" t="s">
        <v>27</v>
      </c>
      <c r="D101" s="149">
        <v>2</v>
      </c>
      <c r="E101" s="819"/>
      <c r="F101" s="22">
        <f>D101*E101</f>
        <v>0</v>
      </c>
    </row>
    <row r="102" spans="1:6" ht="12.75">
      <c r="A102" s="406" t="s">
        <v>1</v>
      </c>
      <c r="B102" s="875" t="s">
        <v>151</v>
      </c>
      <c r="C102" s="875"/>
      <c r="D102" s="875"/>
      <c r="E102" s="270"/>
      <c r="F102" s="271">
        <f>SUM(F40:F101)</f>
        <v>0</v>
      </c>
    </row>
    <row r="103" spans="1:6" ht="12.75">
      <c r="A103" s="150"/>
      <c r="B103" s="156"/>
      <c r="C103" s="156"/>
      <c r="D103" s="156"/>
      <c r="E103" s="23"/>
      <c r="F103" s="141"/>
    </row>
    <row r="104" spans="1:6" ht="12.75">
      <c r="A104" s="267" t="s">
        <v>15</v>
      </c>
      <c r="B104" s="265" t="s">
        <v>152</v>
      </c>
      <c r="C104" s="47"/>
      <c r="D104" s="47"/>
      <c r="E104" s="48"/>
      <c r="F104" s="269"/>
    </row>
    <row r="105" spans="1:6" ht="12.75">
      <c r="A105" s="20"/>
      <c r="B105" s="1"/>
      <c r="C105" s="2"/>
      <c r="D105" s="2"/>
      <c r="E105" s="808"/>
      <c r="F105" s="3"/>
    </row>
    <row r="106" spans="1:6" ht="12.75">
      <c r="A106" s="4" t="s">
        <v>223</v>
      </c>
      <c r="B106" s="145" t="s">
        <v>380</v>
      </c>
      <c r="C106" s="1"/>
      <c r="D106" s="263"/>
      <c r="E106" s="809"/>
      <c r="F106" s="143"/>
    </row>
    <row r="107" spans="1:6" ht="12.75">
      <c r="A107" s="20"/>
      <c r="B107" s="1"/>
      <c r="C107" s="2"/>
      <c r="D107" s="2"/>
      <c r="E107" s="808"/>
      <c r="F107" s="3"/>
    </row>
    <row r="108" spans="1:6" ht="361.5" customHeight="1">
      <c r="A108" s="10"/>
      <c r="B108" s="13" t="s">
        <v>691</v>
      </c>
      <c r="C108" s="2"/>
      <c r="D108" s="149"/>
      <c r="E108" s="812"/>
      <c r="F108" s="148"/>
    </row>
    <row r="109" spans="1:6" ht="12.75">
      <c r="A109" s="20"/>
      <c r="B109" s="152" t="s">
        <v>61</v>
      </c>
      <c r="C109" s="416" t="s">
        <v>22</v>
      </c>
      <c r="D109" s="149">
        <v>1</v>
      </c>
      <c r="E109" s="815"/>
      <c r="F109" s="12">
        <f>D109*E109</f>
        <v>0</v>
      </c>
    </row>
    <row r="110" spans="1:6" ht="12.75">
      <c r="A110" s="20"/>
      <c r="B110" s="399"/>
      <c r="C110" s="400"/>
      <c r="D110" s="397"/>
      <c r="E110" s="820"/>
      <c r="F110" s="310"/>
    </row>
    <row r="111" spans="1:6" ht="12.75">
      <c r="A111" s="4" t="s">
        <v>224</v>
      </c>
      <c r="B111" s="145" t="s">
        <v>322</v>
      </c>
      <c r="C111" s="1"/>
      <c r="D111" s="263"/>
      <c r="E111" s="809"/>
      <c r="F111" s="143"/>
    </row>
    <row r="112" spans="1:6" ht="12.75">
      <c r="A112" s="20"/>
      <c r="B112" s="152"/>
      <c r="C112" s="416"/>
      <c r="D112" s="149"/>
      <c r="E112" s="815"/>
      <c r="F112" s="12"/>
    </row>
    <row r="113" spans="1:6" ht="88.5" customHeight="1">
      <c r="A113" s="10"/>
      <c r="B113" s="13" t="s">
        <v>333</v>
      </c>
      <c r="C113" s="416"/>
      <c r="D113" s="149"/>
      <c r="E113" s="815"/>
      <c r="F113" s="12"/>
    </row>
    <row r="114" spans="1:6" ht="14.25">
      <c r="A114" s="20"/>
      <c r="B114" s="152" t="s">
        <v>323</v>
      </c>
      <c r="C114" s="2" t="s">
        <v>27</v>
      </c>
      <c r="D114" s="11">
        <v>1</v>
      </c>
      <c r="E114" s="815"/>
      <c r="F114" s="12">
        <f>D114*E114</f>
        <v>0</v>
      </c>
    </row>
    <row r="115" spans="1:6" ht="12.75">
      <c r="A115" s="405" t="s">
        <v>15</v>
      </c>
      <c r="B115" s="875" t="s">
        <v>153</v>
      </c>
      <c r="C115" s="875"/>
      <c r="D115" s="875"/>
      <c r="E115" s="192"/>
      <c r="F115" s="272">
        <f>SUM(F109:F114)</f>
        <v>0</v>
      </c>
    </row>
    <row r="116" spans="1:6" ht="12.75">
      <c r="A116" s="150"/>
      <c r="B116" s="156"/>
      <c r="C116" s="156"/>
      <c r="D116" s="156"/>
      <c r="E116" s="23"/>
      <c r="F116" s="141"/>
    </row>
    <row r="117" spans="1:6" ht="12.75">
      <c r="A117" s="267" t="s">
        <v>16</v>
      </c>
      <c r="B117" s="265" t="s">
        <v>154</v>
      </c>
      <c r="C117" s="47"/>
      <c r="D117" s="47"/>
      <c r="E117" s="48"/>
      <c r="F117" s="269"/>
    </row>
    <row r="118" spans="1:6" ht="12.75">
      <c r="A118" s="412"/>
      <c r="B118" s="398"/>
      <c r="C118" s="309"/>
      <c r="D118" s="309"/>
      <c r="E118" s="816"/>
      <c r="F118" s="396"/>
    </row>
    <row r="119" spans="1:6" ht="12.75">
      <c r="A119" s="4" t="s">
        <v>225</v>
      </c>
      <c r="B119" s="145" t="s">
        <v>155</v>
      </c>
      <c r="C119" s="1"/>
      <c r="D119" s="263"/>
      <c r="E119" s="809"/>
      <c r="F119" s="143"/>
    </row>
    <row r="120" spans="1:6" ht="12.75">
      <c r="A120" s="412"/>
      <c r="B120" s="413"/>
      <c r="C120" s="2"/>
      <c r="D120" s="2"/>
      <c r="E120" s="808"/>
      <c r="F120" s="21"/>
    </row>
    <row r="121" spans="1:6" ht="409.5">
      <c r="A121" s="10"/>
      <c r="B121" s="13" t="s">
        <v>692</v>
      </c>
      <c r="C121" s="2"/>
      <c r="D121" s="12"/>
      <c r="E121" s="812"/>
      <c r="F121" s="148"/>
    </row>
    <row r="122" spans="1:6" ht="12.75">
      <c r="A122" s="20"/>
      <c r="B122" s="142" t="s">
        <v>383</v>
      </c>
      <c r="C122" s="2" t="s">
        <v>23</v>
      </c>
      <c r="D122" s="149">
        <v>22</v>
      </c>
      <c r="E122" s="812"/>
      <c r="F122" s="12">
        <f>D122*E122</f>
        <v>0</v>
      </c>
    </row>
    <row r="123" spans="1:6" ht="12.75">
      <c r="A123" s="10"/>
      <c r="B123" s="142" t="s">
        <v>381</v>
      </c>
      <c r="C123" s="2" t="s">
        <v>23</v>
      </c>
      <c r="D123" s="149">
        <v>62</v>
      </c>
      <c r="E123" s="812"/>
      <c r="F123" s="12">
        <f>D123*E123</f>
        <v>0</v>
      </c>
    </row>
    <row r="124" spans="1:6" ht="12.75">
      <c r="A124" s="20"/>
      <c r="B124" s="393"/>
      <c r="C124" s="309"/>
      <c r="D124" s="309"/>
      <c r="E124" s="816"/>
      <c r="F124" s="394"/>
    </row>
    <row r="125" spans="1:6" ht="12.75">
      <c r="A125" s="4" t="s">
        <v>226</v>
      </c>
      <c r="B125" s="145" t="s">
        <v>156</v>
      </c>
      <c r="C125" s="1"/>
      <c r="D125" s="263"/>
      <c r="E125" s="809"/>
      <c r="F125" s="143"/>
    </row>
    <row r="126" spans="1:6" ht="12.75">
      <c r="A126" s="20"/>
      <c r="B126" s="1"/>
      <c r="C126" s="2"/>
      <c r="D126" s="2"/>
      <c r="E126" s="808"/>
      <c r="F126" s="3"/>
    </row>
    <row r="127" spans="1:6" ht="137.25">
      <c r="A127" s="10"/>
      <c r="B127" s="13" t="s">
        <v>680</v>
      </c>
      <c r="C127" s="2"/>
      <c r="D127" s="11"/>
      <c r="E127" s="812"/>
      <c r="F127" s="12"/>
    </row>
    <row r="128" spans="1:6" ht="12.75">
      <c r="A128" s="150"/>
      <c r="B128" s="152" t="s">
        <v>157</v>
      </c>
      <c r="C128" s="2" t="s">
        <v>8</v>
      </c>
      <c r="D128" s="11">
        <v>1</v>
      </c>
      <c r="E128" s="812"/>
      <c r="F128" s="12">
        <f>D128*E128</f>
        <v>0</v>
      </c>
    </row>
    <row r="129" spans="1:6" ht="12.75">
      <c r="A129" s="150"/>
      <c r="B129" s="152"/>
      <c r="C129" s="2"/>
      <c r="D129" s="11"/>
      <c r="E129" s="812"/>
      <c r="F129" s="12"/>
    </row>
    <row r="130" spans="1:6" s="459" customFormat="1" ht="12.75">
      <c r="A130" s="4" t="s">
        <v>524</v>
      </c>
      <c r="B130" s="145" t="s">
        <v>384</v>
      </c>
      <c r="C130" s="1"/>
      <c r="D130" s="263"/>
      <c r="E130" s="809"/>
      <c r="F130" s="143"/>
    </row>
    <row r="131" spans="1:6" s="459" customFormat="1" ht="12.75">
      <c r="A131" s="20"/>
      <c r="B131" s="1"/>
      <c r="C131" s="2"/>
      <c r="D131" s="2"/>
      <c r="E131" s="808"/>
      <c r="F131" s="3"/>
    </row>
    <row r="132" spans="1:6" s="459" customFormat="1" ht="99.75">
      <c r="A132" s="10"/>
      <c r="B132" s="13" t="s">
        <v>385</v>
      </c>
      <c r="C132" s="2"/>
      <c r="D132" s="11"/>
      <c r="E132" s="812"/>
      <c r="F132" s="12"/>
    </row>
    <row r="133" spans="1:6" s="459" customFormat="1" ht="25.5">
      <c r="A133" s="20"/>
      <c r="B133" s="152" t="s">
        <v>386</v>
      </c>
      <c r="C133" s="2" t="s">
        <v>8</v>
      </c>
      <c r="D133" s="11">
        <v>1</v>
      </c>
      <c r="E133" s="815"/>
      <c r="F133" s="12">
        <f>D133*E133</f>
        <v>0</v>
      </c>
    </row>
    <row r="134" spans="1:6" ht="12.75">
      <c r="A134" s="417"/>
      <c r="B134" s="152"/>
      <c r="C134" s="2"/>
      <c r="D134" s="11"/>
      <c r="E134" s="812"/>
      <c r="F134" s="12"/>
    </row>
    <row r="135" spans="1:6" ht="12.75">
      <c r="A135" s="417" t="s">
        <v>227</v>
      </c>
      <c r="B135" s="145" t="s">
        <v>334</v>
      </c>
      <c r="C135" s="2"/>
      <c r="D135" s="11"/>
      <c r="E135" s="812"/>
      <c r="F135" s="12"/>
    </row>
    <row r="136" spans="1:6" ht="12.75">
      <c r="A136" s="417"/>
      <c r="B136" s="152"/>
      <c r="C136" s="2"/>
      <c r="D136" s="11"/>
      <c r="E136" s="812"/>
      <c r="F136" s="12"/>
    </row>
    <row r="137" spans="1:6" ht="165" customHeight="1">
      <c r="A137" s="4"/>
      <c r="B137" s="13" t="s">
        <v>713</v>
      </c>
      <c r="C137" s="2"/>
      <c r="D137" s="11"/>
      <c r="E137" s="812"/>
      <c r="F137" s="12"/>
    </row>
    <row r="138" spans="1:6" ht="12.75">
      <c r="A138" s="417"/>
      <c r="B138" s="152" t="s">
        <v>407</v>
      </c>
      <c r="C138" s="2" t="s">
        <v>22</v>
      </c>
      <c r="D138" s="11">
        <v>2</v>
      </c>
      <c r="E138" s="815"/>
      <c r="F138" s="25"/>
    </row>
    <row r="139" spans="1:6" ht="12.75">
      <c r="A139" s="417"/>
      <c r="B139" s="152" t="s">
        <v>408</v>
      </c>
      <c r="C139" s="2" t="s">
        <v>22</v>
      </c>
      <c r="D139" s="11">
        <v>3</v>
      </c>
      <c r="E139" s="815"/>
      <c r="F139" s="25"/>
    </row>
    <row r="140" spans="1:6" ht="12.75">
      <c r="A140" s="417"/>
      <c r="B140" s="152" t="s">
        <v>409</v>
      </c>
      <c r="C140" s="2" t="s">
        <v>22</v>
      </c>
      <c r="D140" s="11">
        <v>2</v>
      </c>
      <c r="E140" s="815"/>
      <c r="F140" s="25"/>
    </row>
    <row r="141" spans="1:6" ht="12.75">
      <c r="A141" s="417"/>
      <c r="B141" s="152" t="s">
        <v>410</v>
      </c>
      <c r="C141" s="2" t="s">
        <v>22</v>
      </c>
      <c r="D141" s="11">
        <v>1</v>
      </c>
      <c r="E141" s="815"/>
      <c r="F141" s="25"/>
    </row>
    <row r="142" spans="1:6" ht="12.75">
      <c r="A142" s="417"/>
      <c r="B142" s="152" t="s">
        <v>411</v>
      </c>
      <c r="C142" s="2" t="s">
        <v>22</v>
      </c>
      <c r="D142" s="11">
        <v>1</v>
      </c>
      <c r="E142" s="815"/>
      <c r="F142" s="25"/>
    </row>
    <row r="143" spans="1:6" ht="12.75">
      <c r="A143" s="417"/>
      <c r="B143" s="152" t="s">
        <v>412</v>
      </c>
      <c r="C143" s="2" t="s">
        <v>22</v>
      </c>
      <c r="D143" s="11">
        <v>2</v>
      </c>
      <c r="E143" s="815"/>
      <c r="F143" s="25"/>
    </row>
    <row r="144" spans="1:6" ht="15">
      <c r="A144" s="417"/>
      <c r="B144" s="152" t="s">
        <v>714</v>
      </c>
      <c r="C144" s="2" t="s">
        <v>22</v>
      </c>
      <c r="D144" s="11">
        <v>1</v>
      </c>
      <c r="E144" s="815"/>
      <c r="F144" s="25"/>
    </row>
    <row r="145" spans="1:6" ht="12.75">
      <c r="A145" s="417"/>
      <c r="B145" s="152" t="s">
        <v>413</v>
      </c>
      <c r="C145" s="2" t="s">
        <v>22</v>
      </c>
      <c r="D145" s="11">
        <v>1</v>
      </c>
      <c r="E145" s="815"/>
      <c r="F145" s="25"/>
    </row>
    <row r="146" spans="1:6" ht="12.75">
      <c r="A146" s="417"/>
      <c r="B146" s="152" t="s">
        <v>414</v>
      </c>
      <c r="C146" s="2" t="s">
        <v>22</v>
      </c>
      <c r="D146" s="11">
        <v>1</v>
      </c>
      <c r="E146" s="815"/>
      <c r="F146" s="25"/>
    </row>
    <row r="147" spans="1:6" ht="12.75">
      <c r="A147" s="417"/>
      <c r="B147" s="152" t="s">
        <v>415</v>
      </c>
      <c r="C147" s="2" t="s">
        <v>22</v>
      </c>
      <c r="D147" s="11">
        <v>1</v>
      </c>
      <c r="E147" s="815"/>
      <c r="F147" s="25"/>
    </row>
    <row r="148" spans="1:6" ht="12.75">
      <c r="A148" s="417"/>
      <c r="B148" s="152" t="s">
        <v>416</v>
      </c>
      <c r="C148" s="2" t="s">
        <v>22</v>
      </c>
      <c r="D148" s="11">
        <v>1</v>
      </c>
      <c r="E148" s="815"/>
      <c r="F148" s="25"/>
    </row>
    <row r="149" spans="1:6" ht="12.75">
      <c r="A149" s="417"/>
      <c r="B149" s="152" t="s">
        <v>417</v>
      </c>
      <c r="C149" s="2" t="s">
        <v>14</v>
      </c>
      <c r="D149" s="11">
        <v>4</v>
      </c>
      <c r="E149" s="815"/>
      <c r="F149" s="25"/>
    </row>
    <row r="150" spans="1:6" ht="12.75">
      <c r="A150" s="417"/>
      <c r="B150" s="152" t="s">
        <v>715</v>
      </c>
      <c r="C150" s="2" t="s">
        <v>22</v>
      </c>
      <c r="D150" s="11">
        <v>1</v>
      </c>
      <c r="E150" s="815"/>
      <c r="F150" s="25"/>
    </row>
    <row r="151" spans="1:6" ht="12.75">
      <c r="A151" s="150"/>
      <c r="B151" s="152" t="s">
        <v>62</v>
      </c>
      <c r="C151" s="2" t="s">
        <v>50</v>
      </c>
      <c r="D151" s="11">
        <v>1</v>
      </c>
      <c r="E151" s="815"/>
      <c r="F151" s="25">
        <f>D151*E151</f>
        <v>0</v>
      </c>
    </row>
    <row r="152" spans="1:6" ht="12.75">
      <c r="A152" s="405" t="s">
        <v>16</v>
      </c>
      <c r="B152" s="875" t="s">
        <v>158</v>
      </c>
      <c r="C152" s="875"/>
      <c r="D152" s="875"/>
      <c r="E152" s="192"/>
      <c r="F152" s="272">
        <f>SUM(F123:F151)</f>
        <v>0</v>
      </c>
    </row>
    <row r="153" spans="1:6" ht="12.75">
      <c r="A153" s="20"/>
      <c r="B153" s="1"/>
      <c r="C153" s="2"/>
      <c r="D153" s="2"/>
      <c r="E153" s="3"/>
      <c r="F153" s="3"/>
    </row>
    <row r="154" spans="1:6" ht="12.75">
      <c r="A154" s="267" t="s">
        <v>107</v>
      </c>
      <c r="B154" s="265" t="s">
        <v>159</v>
      </c>
      <c r="C154" s="47"/>
      <c r="D154" s="47"/>
      <c r="E154" s="48"/>
      <c r="F154" s="269"/>
    </row>
    <row r="155" spans="1:6" ht="12.75">
      <c r="A155" s="412"/>
      <c r="B155" s="398"/>
      <c r="C155" s="309"/>
      <c r="D155" s="309"/>
      <c r="E155" s="816"/>
      <c r="F155" s="396"/>
    </row>
    <row r="156" spans="1:6" ht="12.75">
      <c r="A156" s="4" t="s">
        <v>525</v>
      </c>
      <c r="B156" s="145" t="s">
        <v>160</v>
      </c>
      <c r="C156" s="1"/>
      <c r="D156" s="263"/>
      <c r="E156" s="809"/>
      <c r="F156" s="143"/>
    </row>
    <row r="157" spans="1:6" ht="12.75">
      <c r="A157" s="412"/>
      <c r="B157" s="413"/>
      <c r="C157" s="2"/>
      <c r="D157" s="2"/>
      <c r="E157" s="808"/>
      <c r="F157" s="21"/>
    </row>
    <row r="158" spans="1:6" ht="49.5">
      <c r="A158" s="10"/>
      <c r="B158" s="13" t="s">
        <v>335</v>
      </c>
      <c r="C158" s="24"/>
      <c r="D158" s="24"/>
      <c r="E158" s="821"/>
      <c r="F158" s="24"/>
    </row>
    <row r="159" spans="1:6" ht="12.75">
      <c r="A159" s="10"/>
      <c r="B159" s="153" t="s">
        <v>161</v>
      </c>
      <c r="C159" s="2" t="s">
        <v>23</v>
      </c>
      <c r="D159" s="149">
        <v>20</v>
      </c>
      <c r="E159" s="812"/>
      <c r="F159" s="12">
        <f>D159*E159</f>
        <v>0</v>
      </c>
    </row>
    <row r="160" spans="1:6" ht="12.75">
      <c r="A160" s="20"/>
      <c r="B160" s="393"/>
      <c r="C160" s="309"/>
      <c r="D160" s="309"/>
      <c r="E160" s="816"/>
      <c r="F160" s="394"/>
    </row>
    <row r="161" spans="1:6" ht="12.75">
      <c r="A161" s="4" t="s">
        <v>526</v>
      </c>
      <c r="B161" s="145" t="s">
        <v>163</v>
      </c>
      <c r="C161" s="1"/>
      <c r="D161" s="263"/>
      <c r="E161" s="809"/>
      <c r="F161" s="143"/>
    </row>
    <row r="162" spans="1:6" ht="12.75">
      <c r="A162" s="20"/>
      <c r="B162" s="1"/>
      <c r="C162" s="2"/>
      <c r="D162" s="2"/>
      <c r="E162" s="808"/>
      <c r="F162" s="3"/>
    </row>
    <row r="163" spans="1:6" ht="87">
      <c r="A163" s="10"/>
      <c r="B163" s="13" t="s">
        <v>336</v>
      </c>
      <c r="C163" s="2"/>
      <c r="D163" s="12"/>
      <c r="E163" s="812"/>
      <c r="F163" s="148"/>
    </row>
    <row r="164" spans="1:6" ht="12.75">
      <c r="A164" s="20"/>
      <c r="B164" s="1"/>
      <c r="C164" s="2"/>
      <c r="D164" s="2"/>
      <c r="E164" s="808"/>
      <c r="F164" s="3"/>
    </row>
    <row r="165" spans="1:6" ht="12.75">
      <c r="A165" s="10"/>
      <c r="B165" s="153" t="s">
        <v>37</v>
      </c>
      <c r="C165" s="2" t="s">
        <v>23</v>
      </c>
      <c r="D165" s="154">
        <v>62</v>
      </c>
      <c r="E165" s="812"/>
      <c r="F165" s="12">
        <f>D165*E165</f>
        <v>0</v>
      </c>
    </row>
    <row r="166" spans="1:6" ht="12.75">
      <c r="A166" s="10"/>
      <c r="B166" s="153" t="s">
        <v>535</v>
      </c>
      <c r="C166" s="2" t="s">
        <v>22</v>
      </c>
      <c r="D166" s="149">
        <v>1</v>
      </c>
      <c r="E166" s="812"/>
      <c r="F166" s="12">
        <f>D166*E166</f>
        <v>0</v>
      </c>
    </row>
    <row r="167" spans="1:6" ht="12.75">
      <c r="A167" s="10"/>
      <c r="B167" s="153" t="s">
        <v>38</v>
      </c>
      <c r="C167" s="2" t="s">
        <v>50</v>
      </c>
      <c r="D167" s="149">
        <v>1</v>
      </c>
      <c r="E167" s="812"/>
      <c r="F167" s="12">
        <f>D167*E167</f>
        <v>0</v>
      </c>
    </row>
    <row r="168" spans="1:6" ht="12.75">
      <c r="A168" s="10"/>
      <c r="B168" s="153"/>
      <c r="C168" s="2"/>
      <c r="D168" s="149"/>
      <c r="E168" s="812"/>
      <c r="F168" s="12"/>
    </row>
    <row r="169" spans="1:6" ht="12.75">
      <c r="A169" s="4" t="s">
        <v>527</v>
      </c>
      <c r="B169" s="145" t="s">
        <v>324</v>
      </c>
      <c r="C169" s="2"/>
      <c r="D169" s="149"/>
      <c r="E169" s="812"/>
      <c r="F169" s="12"/>
    </row>
    <row r="170" spans="1:6" ht="62.25">
      <c r="A170" s="4"/>
      <c r="B170" s="13" t="s">
        <v>337</v>
      </c>
      <c r="C170" s="2"/>
      <c r="D170" s="149"/>
      <c r="E170" s="812"/>
      <c r="F170" s="12"/>
    </row>
    <row r="171" spans="1:6" ht="12.75">
      <c r="A171" s="10"/>
      <c r="B171" s="153" t="s">
        <v>325</v>
      </c>
      <c r="C171" s="2"/>
      <c r="D171" s="149"/>
      <c r="E171" s="812"/>
      <c r="F171" s="12"/>
    </row>
    <row r="172" spans="1:6" ht="12.75">
      <c r="A172" s="10"/>
      <c r="B172" s="153" t="s">
        <v>382</v>
      </c>
      <c r="C172" s="2" t="s">
        <v>22</v>
      </c>
      <c r="D172" s="149">
        <v>4</v>
      </c>
      <c r="E172" s="812"/>
      <c r="F172" s="12">
        <f>D172*E172</f>
        <v>0</v>
      </c>
    </row>
    <row r="173" spans="1:6" ht="12.75">
      <c r="A173" s="405" t="s">
        <v>107</v>
      </c>
      <c r="B173" s="875" t="s">
        <v>164</v>
      </c>
      <c r="C173" s="875"/>
      <c r="D173" s="875"/>
      <c r="E173" s="192"/>
      <c r="F173" s="272">
        <f>SUM(F159:F172)</f>
        <v>0</v>
      </c>
    </row>
    <row r="174" spans="1:6" ht="12.75">
      <c r="A174" s="20"/>
      <c r="B174" s="1"/>
      <c r="C174" s="2"/>
      <c r="D174" s="2"/>
      <c r="E174" s="3"/>
      <c r="F174" s="3"/>
    </row>
    <row r="175" spans="1:6" ht="12.75">
      <c r="A175" s="196" t="s">
        <v>19</v>
      </c>
      <c r="B175" s="274" t="s">
        <v>39</v>
      </c>
      <c r="C175" s="193"/>
      <c r="D175" s="418"/>
      <c r="E175" s="203"/>
      <c r="F175" s="195">
        <f>F173+F152+F115+F102+F31</f>
        <v>0</v>
      </c>
    </row>
    <row r="176" spans="1:6" ht="12.75">
      <c r="A176" s="146"/>
      <c r="B176" s="395"/>
      <c r="C176" s="309"/>
      <c r="D176" s="396"/>
      <c r="E176" s="310"/>
      <c r="F176" s="396"/>
    </row>
    <row r="177" spans="1:6" ht="12.75">
      <c r="A177" s="407" t="s">
        <v>634</v>
      </c>
      <c r="B177" s="265" t="s">
        <v>21</v>
      </c>
      <c r="C177" s="50"/>
      <c r="D177" s="50"/>
      <c r="E177" s="51"/>
      <c r="F177" s="266"/>
    </row>
    <row r="178" spans="1:6" ht="12.75">
      <c r="A178" s="20"/>
      <c r="B178" s="1"/>
      <c r="C178" s="2"/>
      <c r="D178" s="2"/>
      <c r="E178" s="3"/>
      <c r="F178" s="3"/>
    </row>
    <row r="179" spans="1:6" ht="12.75">
      <c r="A179" s="267" t="s">
        <v>0</v>
      </c>
      <c r="B179" s="268" t="s">
        <v>2</v>
      </c>
      <c r="C179" s="47"/>
      <c r="D179" s="47"/>
      <c r="E179" s="48"/>
      <c r="F179" s="269"/>
    </row>
    <row r="180" spans="1:6" ht="12.75">
      <c r="A180" s="20"/>
      <c r="B180" s="1"/>
      <c r="C180" s="2"/>
      <c r="D180" s="2"/>
      <c r="E180" s="808"/>
      <c r="F180" s="3"/>
    </row>
    <row r="181" spans="1:6" ht="12.75">
      <c r="A181" s="4" t="s">
        <v>528</v>
      </c>
      <c r="B181" s="145" t="s">
        <v>165</v>
      </c>
      <c r="C181" s="1"/>
      <c r="D181" s="263"/>
      <c r="E181" s="809"/>
      <c r="F181" s="143"/>
    </row>
    <row r="182" spans="1:6" ht="12.75">
      <c r="A182" s="20"/>
      <c r="B182" s="1"/>
      <c r="C182" s="2"/>
      <c r="D182" s="2"/>
      <c r="E182" s="808"/>
      <c r="F182" s="3"/>
    </row>
    <row r="183" spans="1:6" ht="87">
      <c r="A183" s="10"/>
      <c r="B183" s="13" t="s">
        <v>315</v>
      </c>
      <c r="C183" s="142"/>
      <c r="D183" s="142"/>
      <c r="E183" s="812"/>
      <c r="F183" s="148"/>
    </row>
    <row r="184" spans="1:6" ht="12.75">
      <c r="A184" s="10"/>
      <c r="B184" s="24" t="s">
        <v>166</v>
      </c>
      <c r="C184" s="2" t="s">
        <v>23</v>
      </c>
      <c r="D184" s="149">
        <v>100</v>
      </c>
      <c r="E184" s="812"/>
      <c r="F184" s="12">
        <f>D184*E184</f>
        <v>0</v>
      </c>
    </row>
    <row r="185" spans="1:6" ht="12.75">
      <c r="A185" s="20"/>
      <c r="B185" s="1"/>
      <c r="C185" s="2"/>
      <c r="D185" s="2"/>
      <c r="E185" s="808"/>
      <c r="F185" s="3"/>
    </row>
    <row r="186" spans="1:6" ht="12.75">
      <c r="A186" s="4" t="s">
        <v>229</v>
      </c>
      <c r="B186" s="145" t="s">
        <v>135</v>
      </c>
      <c r="C186" s="1"/>
      <c r="D186" s="263"/>
      <c r="E186" s="809"/>
      <c r="F186" s="143"/>
    </row>
    <row r="187" spans="1:6" ht="12.75">
      <c r="A187" s="20"/>
      <c r="B187" s="1"/>
      <c r="C187" s="2"/>
      <c r="D187" s="2"/>
      <c r="E187" s="808"/>
      <c r="F187" s="3"/>
    </row>
    <row r="188" spans="1:6" ht="37.5">
      <c r="A188" s="10"/>
      <c r="B188" s="13" t="s">
        <v>167</v>
      </c>
      <c r="C188" s="142"/>
      <c r="D188" s="142"/>
      <c r="E188" s="812"/>
      <c r="F188" s="148"/>
    </row>
    <row r="189" spans="1:6" ht="12.75">
      <c r="A189" s="410"/>
      <c r="B189" s="24" t="s">
        <v>137</v>
      </c>
      <c r="C189" s="2" t="s">
        <v>24</v>
      </c>
      <c r="D189" s="149">
        <v>2</v>
      </c>
      <c r="E189" s="813"/>
      <c r="F189" s="22">
        <f>D189*E189</f>
        <v>0</v>
      </c>
    </row>
    <row r="190" spans="1:6" ht="12.75">
      <c r="A190" s="406" t="s">
        <v>0</v>
      </c>
      <c r="B190" s="875" t="s">
        <v>46</v>
      </c>
      <c r="C190" s="875"/>
      <c r="D190" s="875"/>
      <c r="E190" s="270"/>
      <c r="F190" s="271">
        <f>SUM(F184:F189)</f>
        <v>0</v>
      </c>
    </row>
    <row r="191" spans="1:6" ht="12.75">
      <c r="A191" s="150"/>
      <c r="B191" s="156"/>
      <c r="C191" s="156"/>
      <c r="D191" s="156"/>
      <c r="E191" s="23"/>
      <c r="F191" s="141"/>
    </row>
    <row r="192" spans="1:6" ht="12.75">
      <c r="A192" s="267" t="s">
        <v>1</v>
      </c>
      <c r="B192" s="265" t="s">
        <v>138</v>
      </c>
      <c r="C192" s="47"/>
      <c r="D192" s="47"/>
      <c r="E192" s="48"/>
      <c r="F192" s="269"/>
    </row>
    <row r="193" spans="1:6" ht="12.75">
      <c r="A193" s="20"/>
      <c r="B193" s="1"/>
      <c r="C193" s="2"/>
      <c r="D193" s="2"/>
      <c r="E193" s="808"/>
      <c r="F193" s="3"/>
    </row>
    <row r="194" spans="1:6" ht="12.75">
      <c r="A194" s="4" t="s">
        <v>230</v>
      </c>
      <c r="B194" s="145" t="s">
        <v>168</v>
      </c>
      <c r="C194" s="1"/>
      <c r="D194" s="263"/>
      <c r="E194" s="809"/>
      <c r="F194" s="143"/>
    </row>
    <row r="195" spans="1:6" ht="12.75">
      <c r="A195" s="20"/>
      <c r="B195" s="1"/>
      <c r="C195" s="2"/>
      <c r="D195" s="2"/>
      <c r="E195" s="808"/>
      <c r="F195" s="3"/>
    </row>
    <row r="196" spans="1:6" ht="189">
      <c r="A196" s="10"/>
      <c r="B196" s="13" t="s">
        <v>471</v>
      </c>
      <c r="C196" s="2"/>
      <c r="D196" s="12"/>
      <c r="E196" s="814"/>
      <c r="F196" s="148"/>
    </row>
    <row r="197" spans="1:6" ht="12.75">
      <c r="A197" s="20"/>
      <c r="B197" s="1"/>
      <c r="C197" s="2"/>
      <c r="D197" s="2"/>
      <c r="E197" s="808"/>
      <c r="F197" s="3"/>
    </row>
    <row r="198" spans="1:6" ht="14.25">
      <c r="A198" s="10"/>
      <c r="B198" s="24" t="s">
        <v>40</v>
      </c>
      <c r="C198" s="2" t="s">
        <v>27</v>
      </c>
      <c r="D198" s="11">
        <v>105</v>
      </c>
      <c r="E198" s="814"/>
      <c r="F198" s="12"/>
    </row>
    <row r="199" spans="1:6" ht="14.25">
      <c r="A199" s="10"/>
      <c r="B199" s="24" t="s">
        <v>28</v>
      </c>
      <c r="C199" s="2" t="s">
        <v>27</v>
      </c>
      <c r="D199" s="11">
        <f>D198*0.8</f>
        <v>84</v>
      </c>
      <c r="E199" s="814"/>
      <c r="F199" s="12">
        <f>D199*E199</f>
        <v>0</v>
      </c>
    </row>
    <row r="200" spans="1:6" ht="14.25">
      <c r="A200" s="10"/>
      <c r="B200" s="24" t="s">
        <v>29</v>
      </c>
      <c r="C200" s="2" t="s">
        <v>27</v>
      </c>
      <c r="D200" s="11">
        <f>D198-D199</f>
        <v>21</v>
      </c>
      <c r="E200" s="814"/>
      <c r="F200" s="12">
        <f>D200*E200</f>
        <v>0</v>
      </c>
    </row>
    <row r="201" spans="1:6" ht="12.75">
      <c r="A201" s="20"/>
      <c r="B201" s="1"/>
      <c r="C201" s="2"/>
      <c r="D201" s="2"/>
      <c r="E201" s="808"/>
      <c r="F201" s="3"/>
    </row>
    <row r="202" spans="1:6" ht="12.75">
      <c r="A202" s="4" t="s">
        <v>338</v>
      </c>
      <c r="B202" s="145" t="s">
        <v>140</v>
      </c>
      <c r="C202" s="1"/>
      <c r="D202" s="263"/>
      <c r="E202" s="809"/>
      <c r="F202" s="143"/>
    </row>
    <row r="203" spans="1:6" ht="12.75">
      <c r="A203" s="20"/>
      <c r="B203" s="1"/>
      <c r="C203" s="2"/>
      <c r="D203" s="2"/>
      <c r="E203" s="808"/>
      <c r="F203" s="3"/>
    </row>
    <row r="204" spans="1:6" ht="162" customHeight="1">
      <c r="A204" s="10"/>
      <c r="B204" s="13" t="s">
        <v>387</v>
      </c>
      <c r="C204" s="2"/>
      <c r="D204" s="12"/>
      <c r="E204" s="814"/>
      <c r="F204" s="148"/>
    </row>
    <row r="205" spans="1:6" ht="12.75">
      <c r="A205" s="20"/>
      <c r="B205" s="1"/>
      <c r="C205" s="2"/>
      <c r="D205" s="2"/>
      <c r="E205" s="808"/>
      <c r="F205" s="3"/>
    </row>
    <row r="206" spans="1:6" ht="14.25">
      <c r="A206" s="10"/>
      <c r="B206" s="24" t="s">
        <v>40</v>
      </c>
      <c r="C206" s="2" t="s">
        <v>27</v>
      </c>
      <c r="D206" s="11">
        <v>45</v>
      </c>
      <c r="E206" s="814"/>
      <c r="F206" s="12"/>
    </row>
    <row r="207" spans="1:6" ht="14.25">
      <c r="A207" s="10"/>
      <c r="B207" s="24" t="s">
        <v>28</v>
      </c>
      <c r="C207" s="2" t="s">
        <v>27</v>
      </c>
      <c r="D207" s="11">
        <f>D206*0.8</f>
        <v>36</v>
      </c>
      <c r="E207" s="814"/>
      <c r="F207" s="12">
        <f>D207*E207</f>
        <v>0</v>
      </c>
    </row>
    <row r="208" spans="1:6" ht="14.25">
      <c r="A208" s="10"/>
      <c r="B208" s="24" t="s">
        <v>29</v>
      </c>
      <c r="C208" s="2" t="s">
        <v>27</v>
      </c>
      <c r="D208" s="11">
        <f>D206-D207</f>
        <v>9</v>
      </c>
      <c r="E208" s="814"/>
      <c r="F208" s="12">
        <f>D208*E208</f>
        <v>0</v>
      </c>
    </row>
    <row r="209" spans="1:6" ht="12.75">
      <c r="A209" s="20"/>
      <c r="B209" s="1"/>
      <c r="C209" s="2"/>
      <c r="D209" s="2"/>
      <c r="E209" s="808"/>
      <c r="F209" s="3"/>
    </row>
    <row r="210" spans="1:6" ht="12.75">
      <c r="A210" s="4" t="s">
        <v>231</v>
      </c>
      <c r="B210" s="145" t="s">
        <v>169</v>
      </c>
      <c r="C210" s="1"/>
      <c r="D210" s="263"/>
      <c r="E210" s="809"/>
      <c r="F210" s="143"/>
    </row>
    <row r="211" spans="1:6" ht="12.75">
      <c r="A211" s="20"/>
      <c r="B211" s="1"/>
      <c r="C211" s="2"/>
      <c r="D211" s="2"/>
      <c r="E211" s="808"/>
      <c r="F211" s="3"/>
    </row>
    <row r="212" spans="1:6" ht="112.5">
      <c r="A212" s="10"/>
      <c r="B212" s="13" t="s">
        <v>327</v>
      </c>
      <c r="C212" s="2"/>
      <c r="D212" s="12"/>
      <c r="E212" s="814"/>
      <c r="F212" s="148"/>
    </row>
    <row r="213" spans="1:6" ht="27">
      <c r="A213" s="20"/>
      <c r="B213" s="152" t="s">
        <v>141</v>
      </c>
      <c r="C213" s="151" t="s">
        <v>30</v>
      </c>
      <c r="D213" s="149">
        <f>100*1.2*2</f>
        <v>240</v>
      </c>
      <c r="E213" s="817"/>
      <c r="F213" s="12">
        <f>D213*E213</f>
        <v>0</v>
      </c>
    </row>
    <row r="214" spans="1:6" ht="12.75">
      <c r="A214" s="20"/>
      <c r="B214" s="1"/>
      <c r="C214" s="2"/>
      <c r="D214" s="2"/>
      <c r="E214" s="808"/>
      <c r="F214" s="3"/>
    </row>
    <row r="215" spans="1:6" ht="12.75">
      <c r="A215" s="4" t="s">
        <v>232</v>
      </c>
      <c r="B215" s="145" t="s">
        <v>142</v>
      </c>
      <c r="C215" s="1"/>
      <c r="D215" s="263"/>
      <c r="E215" s="809"/>
      <c r="F215" s="143"/>
    </row>
    <row r="216" spans="1:6" ht="12.75">
      <c r="A216" s="20"/>
      <c r="B216" s="1"/>
      <c r="C216" s="2"/>
      <c r="D216" s="2"/>
      <c r="E216" s="808"/>
      <c r="F216" s="3"/>
    </row>
    <row r="217" spans="1:6" ht="75">
      <c r="A217" s="10"/>
      <c r="B217" s="13" t="s">
        <v>303</v>
      </c>
      <c r="C217" s="2"/>
      <c r="D217" s="12"/>
      <c r="E217" s="814"/>
      <c r="F217" s="148"/>
    </row>
    <row r="218" spans="1:6" ht="14.25">
      <c r="A218" s="20"/>
      <c r="B218" s="152" t="s">
        <v>143</v>
      </c>
      <c r="C218" s="151" t="s">
        <v>30</v>
      </c>
      <c r="D218" s="149">
        <f>128*0.8</f>
        <v>102.4</v>
      </c>
      <c r="E218" s="817"/>
      <c r="F218" s="12">
        <f>D218*E218</f>
        <v>0</v>
      </c>
    </row>
    <row r="219" spans="1:6" ht="12.75">
      <c r="A219" s="20"/>
      <c r="B219" s="1"/>
      <c r="C219" s="2"/>
      <c r="D219" s="2"/>
      <c r="E219" s="808"/>
      <c r="F219" s="3"/>
    </row>
    <row r="220" spans="1:6" ht="12.75">
      <c r="A220" s="4" t="s">
        <v>233</v>
      </c>
      <c r="B220" s="145" t="s">
        <v>144</v>
      </c>
      <c r="C220" s="1"/>
      <c r="D220" s="263"/>
      <c r="E220" s="809"/>
      <c r="F220" s="143"/>
    </row>
    <row r="221" spans="1:6" ht="12.75">
      <c r="A221" s="20"/>
      <c r="B221" s="1"/>
      <c r="C221" s="2"/>
      <c r="D221" s="2"/>
      <c r="E221" s="808"/>
      <c r="F221" s="3"/>
    </row>
    <row r="222" spans="1:6" ht="99.75">
      <c r="A222" s="10"/>
      <c r="B222" s="13" t="s">
        <v>304</v>
      </c>
      <c r="C222" s="142"/>
      <c r="D222" s="142"/>
      <c r="E222" s="814"/>
      <c r="F222" s="148"/>
    </row>
    <row r="223" spans="1:6" ht="14.25">
      <c r="A223" s="414"/>
      <c r="B223" s="152" t="s">
        <v>170</v>
      </c>
      <c r="C223" s="2" t="s">
        <v>27</v>
      </c>
      <c r="D223" s="11">
        <v>14</v>
      </c>
      <c r="E223" s="817"/>
      <c r="F223" s="12">
        <f>D223*E223</f>
        <v>0</v>
      </c>
    </row>
    <row r="224" spans="1:6" ht="12.75">
      <c r="A224" s="20"/>
      <c r="B224" s="1"/>
      <c r="C224" s="2"/>
      <c r="D224" s="2"/>
      <c r="E224" s="808"/>
      <c r="F224" s="3"/>
    </row>
    <row r="225" spans="1:6" ht="12.75">
      <c r="A225" s="4" t="s">
        <v>234</v>
      </c>
      <c r="B225" s="145" t="s">
        <v>171</v>
      </c>
      <c r="C225" s="1"/>
      <c r="D225" s="263"/>
      <c r="E225" s="809"/>
      <c r="F225" s="143"/>
    </row>
    <row r="226" spans="1:6" ht="12.75">
      <c r="A226" s="20"/>
      <c r="B226" s="1"/>
      <c r="C226" s="2"/>
      <c r="D226" s="2"/>
      <c r="E226" s="808"/>
      <c r="F226" s="3"/>
    </row>
    <row r="227" spans="1:6" ht="155.25" customHeight="1">
      <c r="A227" s="10"/>
      <c r="B227" s="13" t="s">
        <v>305</v>
      </c>
      <c r="C227" s="142"/>
      <c r="D227" s="142"/>
      <c r="E227" s="814"/>
      <c r="F227" s="148"/>
    </row>
    <row r="228" spans="1:6" ht="14.25">
      <c r="A228" s="414"/>
      <c r="B228" s="152" t="s">
        <v>170</v>
      </c>
      <c r="C228" s="2" t="s">
        <v>27</v>
      </c>
      <c r="D228" s="11">
        <v>42</v>
      </c>
      <c r="E228" s="817"/>
      <c r="F228" s="12">
        <f>D228*E228</f>
        <v>0</v>
      </c>
    </row>
    <row r="229" spans="1:6" ht="12.75">
      <c r="A229" s="20"/>
      <c r="B229" s="1"/>
      <c r="C229" s="2"/>
      <c r="D229" s="2"/>
      <c r="E229" s="808"/>
      <c r="F229" s="3"/>
    </row>
    <row r="230" spans="1:6" ht="12.75">
      <c r="A230" s="4" t="s">
        <v>237</v>
      </c>
      <c r="B230" s="145" t="s">
        <v>532</v>
      </c>
      <c r="C230" s="1"/>
      <c r="D230" s="263"/>
      <c r="E230" s="809"/>
      <c r="F230" s="143"/>
    </row>
    <row r="231" spans="1:6" ht="12.75">
      <c r="A231" s="20"/>
      <c r="B231" s="1"/>
      <c r="C231" s="2"/>
      <c r="D231" s="2"/>
      <c r="E231" s="808"/>
      <c r="F231" s="3"/>
    </row>
    <row r="232" spans="1:6" ht="255" customHeight="1">
      <c r="A232" s="10"/>
      <c r="B232" s="376" t="s">
        <v>533</v>
      </c>
      <c r="C232" s="2"/>
      <c r="D232" s="12"/>
      <c r="E232" s="814"/>
      <c r="F232" s="148"/>
    </row>
    <row r="233" spans="1:6" ht="14.25">
      <c r="A233" s="414"/>
      <c r="B233" s="631" t="s">
        <v>213</v>
      </c>
      <c r="C233" s="377" t="s">
        <v>509</v>
      </c>
      <c r="D233" s="584">
        <v>20</v>
      </c>
      <c r="E233" s="792"/>
      <c r="F233" s="381">
        <f>D233*E233</f>
        <v>0</v>
      </c>
    </row>
    <row r="234" spans="1:6" ht="12.75">
      <c r="A234" s="414"/>
      <c r="B234" s="631"/>
      <c r="C234" s="377"/>
      <c r="D234" s="584"/>
      <c r="E234" s="792"/>
      <c r="F234" s="381"/>
    </row>
    <row r="235" spans="1:6" ht="12.75">
      <c r="A235" s="4" t="s">
        <v>238</v>
      </c>
      <c r="B235" s="145" t="s">
        <v>147</v>
      </c>
      <c r="C235" s="1"/>
      <c r="D235" s="263"/>
      <c r="E235" s="809"/>
      <c r="F235" s="143"/>
    </row>
    <row r="236" spans="1:6" ht="12.75">
      <c r="A236" s="20"/>
      <c r="B236" s="1"/>
      <c r="C236" s="2"/>
      <c r="D236" s="2"/>
      <c r="E236" s="808"/>
      <c r="F236" s="3"/>
    </row>
    <row r="237" spans="1:6" ht="255" customHeight="1">
      <c r="A237" s="10"/>
      <c r="B237" s="376" t="s">
        <v>533</v>
      </c>
      <c r="C237" s="2"/>
      <c r="D237" s="12"/>
      <c r="E237" s="814"/>
      <c r="F237" s="148"/>
    </row>
    <row r="238" spans="1:6" ht="14.25">
      <c r="A238" s="150"/>
      <c r="B238" s="24" t="s">
        <v>26</v>
      </c>
      <c r="C238" s="2" t="s">
        <v>27</v>
      </c>
      <c r="D238" s="11">
        <v>30</v>
      </c>
      <c r="E238" s="814"/>
      <c r="F238" s="12"/>
    </row>
    <row r="239" spans="1:6" ht="14.25">
      <c r="A239" s="150"/>
      <c r="B239" s="24" t="s">
        <v>28</v>
      </c>
      <c r="C239" s="2" t="s">
        <v>27</v>
      </c>
      <c r="D239" s="11">
        <f>D238*0.7</f>
        <v>21</v>
      </c>
      <c r="E239" s="814"/>
      <c r="F239" s="12">
        <f>D239*E239</f>
        <v>0</v>
      </c>
    </row>
    <row r="240" spans="1:6" ht="14.25">
      <c r="A240" s="150"/>
      <c r="B240" s="24" t="s">
        <v>29</v>
      </c>
      <c r="C240" s="2" t="s">
        <v>27</v>
      </c>
      <c r="D240" s="11">
        <f>D238-D239</f>
        <v>9</v>
      </c>
      <c r="E240" s="814"/>
      <c r="F240" s="12">
        <f>D240*E240</f>
        <v>0</v>
      </c>
    </row>
    <row r="241" spans="1:6" ht="12.75">
      <c r="A241" s="414"/>
      <c r="B241" s="631"/>
      <c r="C241" s="377"/>
      <c r="D241" s="584"/>
      <c r="E241" s="792"/>
      <c r="F241" s="381"/>
    </row>
    <row r="242" spans="1:6" ht="12.75">
      <c r="A242" s="20"/>
      <c r="B242" s="1"/>
      <c r="C242" s="2"/>
      <c r="D242" s="2"/>
      <c r="E242" s="808"/>
      <c r="F242" s="3"/>
    </row>
    <row r="243" spans="1:6" ht="25.5">
      <c r="A243" s="4" t="s">
        <v>239</v>
      </c>
      <c r="B243" s="181" t="s">
        <v>172</v>
      </c>
      <c r="C243" s="1"/>
      <c r="D243" s="263"/>
      <c r="E243" s="809"/>
      <c r="F243" s="143"/>
    </row>
    <row r="244" spans="1:6" ht="12.75">
      <c r="A244" s="20"/>
      <c r="B244" s="1"/>
      <c r="C244" s="2"/>
      <c r="D244" s="2"/>
      <c r="E244" s="808"/>
      <c r="F244" s="3"/>
    </row>
    <row r="245" spans="1:6" ht="189.75" customHeight="1">
      <c r="A245" s="10"/>
      <c r="B245" s="13" t="s">
        <v>307</v>
      </c>
      <c r="C245" s="2"/>
      <c r="D245" s="12"/>
      <c r="E245" s="814"/>
      <c r="F245" s="148"/>
    </row>
    <row r="246" spans="1:6" ht="12.75">
      <c r="A246" s="20"/>
      <c r="B246" s="1"/>
      <c r="C246" s="2"/>
      <c r="D246" s="2"/>
      <c r="E246" s="808"/>
      <c r="F246" s="3"/>
    </row>
    <row r="247" spans="1:6" ht="14.25">
      <c r="A247" s="150"/>
      <c r="B247" s="24" t="s">
        <v>26</v>
      </c>
      <c r="C247" s="2" t="s">
        <v>27</v>
      </c>
      <c r="D247" s="11">
        <v>15</v>
      </c>
      <c r="E247" s="814"/>
      <c r="F247" s="12"/>
    </row>
    <row r="248" spans="1:6" ht="14.25">
      <c r="A248" s="150"/>
      <c r="B248" s="24" t="s">
        <v>28</v>
      </c>
      <c r="C248" s="2" t="s">
        <v>27</v>
      </c>
      <c r="D248" s="11">
        <f>D247*0.7</f>
        <v>10.5</v>
      </c>
      <c r="E248" s="814"/>
      <c r="F248" s="12">
        <f>D248*E248</f>
        <v>0</v>
      </c>
    </row>
    <row r="249" spans="1:6" ht="14.25">
      <c r="A249" s="150"/>
      <c r="B249" s="24" t="s">
        <v>29</v>
      </c>
      <c r="C249" s="2" t="s">
        <v>27</v>
      </c>
      <c r="D249" s="11">
        <f>D247-D248</f>
        <v>4.5</v>
      </c>
      <c r="E249" s="814"/>
      <c r="F249" s="12">
        <f>D249*E249</f>
        <v>0</v>
      </c>
    </row>
    <row r="250" spans="1:6" ht="12.75">
      <c r="A250" s="20"/>
      <c r="B250" s="1"/>
      <c r="C250" s="2"/>
      <c r="D250" s="2"/>
      <c r="E250" s="808"/>
      <c r="F250" s="3"/>
    </row>
    <row r="251" spans="1:6" ht="12.75">
      <c r="A251" s="4" t="s">
        <v>240</v>
      </c>
      <c r="B251" s="145" t="s">
        <v>173</v>
      </c>
      <c r="C251" s="1"/>
      <c r="D251" s="263"/>
      <c r="E251" s="809"/>
      <c r="F251" s="143"/>
    </row>
    <row r="252" spans="1:6" ht="12.75">
      <c r="A252" s="20"/>
      <c r="B252" s="1"/>
      <c r="C252" s="2"/>
      <c r="D252" s="2"/>
      <c r="E252" s="808"/>
      <c r="F252" s="3"/>
    </row>
    <row r="253" spans="1:6" ht="87">
      <c r="A253" s="10"/>
      <c r="B253" s="13" t="s">
        <v>308</v>
      </c>
      <c r="C253" s="2"/>
      <c r="D253" s="12"/>
      <c r="E253" s="814"/>
      <c r="F253" s="148"/>
    </row>
    <row r="254" spans="1:6" ht="27">
      <c r="A254" s="20"/>
      <c r="B254" s="152" t="s">
        <v>176</v>
      </c>
      <c r="C254" s="2" t="s">
        <v>27</v>
      </c>
      <c r="D254" s="202">
        <v>135</v>
      </c>
      <c r="E254" s="817"/>
      <c r="F254" s="12">
        <f>D254*E254</f>
        <v>0</v>
      </c>
    </row>
    <row r="255" spans="1:6" ht="12.75">
      <c r="A255" s="20"/>
      <c r="B255" s="1"/>
      <c r="C255" s="2"/>
      <c r="D255" s="2"/>
      <c r="E255" s="808"/>
      <c r="F255" s="3"/>
    </row>
    <row r="256" spans="1:6" ht="12.75">
      <c r="A256" s="4" t="s">
        <v>255</v>
      </c>
      <c r="B256" s="145" t="s">
        <v>174</v>
      </c>
      <c r="C256" s="1"/>
      <c r="D256" s="263"/>
      <c r="E256" s="809"/>
      <c r="F256" s="143"/>
    </row>
    <row r="257" spans="1:6" ht="12.75">
      <c r="A257" s="20"/>
      <c r="B257" s="1"/>
      <c r="C257" s="2"/>
      <c r="D257" s="2"/>
      <c r="E257" s="808"/>
      <c r="F257" s="3"/>
    </row>
    <row r="258" spans="1:6" ht="62.25">
      <c r="A258" s="10"/>
      <c r="B258" s="13" t="s">
        <v>309</v>
      </c>
      <c r="C258" s="142"/>
      <c r="D258" s="142"/>
      <c r="E258" s="814"/>
      <c r="F258" s="148"/>
    </row>
    <row r="259" spans="1:6" ht="12.75">
      <c r="A259" s="10"/>
      <c r="B259" s="24" t="s">
        <v>175</v>
      </c>
      <c r="C259" s="2" t="s">
        <v>22</v>
      </c>
      <c r="D259" s="149">
        <v>2</v>
      </c>
      <c r="E259" s="814"/>
      <c r="F259" s="12">
        <f>D259*E259</f>
        <v>0</v>
      </c>
    </row>
    <row r="260" spans="1:6" ht="12.75">
      <c r="A260" s="20"/>
      <c r="B260" s="1"/>
      <c r="C260" s="2"/>
      <c r="D260" s="2"/>
      <c r="E260" s="808"/>
      <c r="F260" s="3"/>
    </row>
    <row r="261" spans="1:6" ht="12.75">
      <c r="A261" s="4" t="s">
        <v>256</v>
      </c>
      <c r="B261" s="145" t="s">
        <v>150</v>
      </c>
      <c r="C261" s="1"/>
      <c r="D261" s="263"/>
      <c r="E261" s="809"/>
      <c r="F261" s="143"/>
    </row>
    <row r="262" spans="1:6" ht="12.75">
      <c r="A262" s="20"/>
      <c r="B262" s="1"/>
      <c r="C262" s="2"/>
      <c r="D262" s="2"/>
      <c r="E262" s="808"/>
      <c r="F262" s="3"/>
    </row>
    <row r="263" spans="1:6" ht="137.25">
      <c r="A263" s="10"/>
      <c r="B263" s="13" t="s">
        <v>310</v>
      </c>
      <c r="C263" s="142"/>
      <c r="D263" s="142"/>
      <c r="E263" s="814"/>
      <c r="F263" s="148"/>
    </row>
    <row r="264" spans="1:6" ht="14.25">
      <c r="A264" s="410"/>
      <c r="B264" s="152" t="s">
        <v>177</v>
      </c>
      <c r="C264" s="2" t="s">
        <v>27</v>
      </c>
      <c r="D264" s="149">
        <v>10</v>
      </c>
      <c r="E264" s="819"/>
      <c r="F264" s="22">
        <f>D264*E264</f>
        <v>0</v>
      </c>
    </row>
    <row r="265" spans="1:6" ht="12.75">
      <c r="A265" s="406" t="s">
        <v>1</v>
      </c>
      <c r="B265" s="875" t="s">
        <v>151</v>
      </c>
      <c r="C265" s="875"/>
      <c r="D265" s="875"/>
      <c r="E265" s="270"/>
      <c r="F265" s="271">
        <f>SUM(F199:F264)</f>
        <v>0</v>
      </c>
    </row>
    <row r="266" spans="1:6" ht="12.75">
      <c r="A266" s="150"/>
      <c r="B266" s="156"/>
      <c r="C266" s="156"/>
      <c r="D266" s="156"/>
      <c r="E266" s="23"/>
      <c r="F266" s="141"/>
    </row>
    <row r="267" spans="1:6" ht="12.75">
      <c r="A267" s="267" t="s">
        <v>15</v>
      </c>
      <c r="B267" s="265" t="s">
        <v>178</v>
      </c>
      <c r="C267" s="47"/>
      <c r="D267" s="47"/>
      <c r="E267" s="48"/>
      <c r="F267" s="269"/>
    </row>
    <row r="268" spans="1:6" ht="12.75">
      <c r="A268" s="10"/>
      <c r="B268" s="24"/>
      <c r="C268" s="2"/>
      <c r="D268" s="149"/>
      <c r="E268" s="814"/>
      <c r="F268" s="12"/>
    </row>
    <row r="269" spans="1:6" ht="12.75">
      <c r="A269" s="4" t="s">
        <v>257</v>
      </c>
      <c r="B269" s="145" t="s">
        <v>445</v>
      </c>
      <c r="C269" s="1"/>
      <c r="D269" s="263"/>
      <c r="E269" s="809"/>
      <c r="F269" s="143"/>
    </row>
    <row r="270" spans="1:6" ht="12.75">
      <c r="A270" s="10"/>
      <c r="B270" s="24"/>
      <c r="C270" s="158"/>
      <c r="D270" s="159"/>
      <c r="E270" s="822"/>
      <c r="F270" s="157"/>
    </row>
    <row r="271" spans="1:6" ht="201">
      <c r="A271" s="275"/>
      <c r="B271" s="13" t="s">
        <v>693</v>
      </c>
      <c r="C271" s="2"/>
      <c r="D271" s="149"/>
      <c r="E271" s="782"/>
      <c r="F271" s="12"/>
    </row>
    <row r="272" spans="1:6" ht="137.25">
      <c r="A272" s="323"/>
      <c r="B272" s="13" t="s">
        <v>444</v>
      </c>
      <c r="C272" s="2"/>
      <c r="D272" s="149"/>
      <c r="E272" s="782"/>
      <c r="F272" s="12"/>
    </row>
    <row r="273" spans="1:6" ht="12.75">
      <c r="A273" s="419"/>
      <c r="B273" s="255" t="s">
        <v>179</v>
      </c>
      <c r="C273" s="158" t="s">
        <v>8</v>
      </c>
      <c r="D273" s="21">
        <v>6</v>
      </c>
      <c r="E273" s="782"/>
      <c r="F273" s="12">
        <f>D273*E273</f>
        <v>0</v>
      </c>
    </row>
    <row r="274" spans="1:6" ht="12.75">
      <c r="A274" s="419"/>
      <c r="B274" s="255"/>
      <c r="C274" s="158"/>
      <c r="D274" s="21"/>
      <c r="E274" s="782"/>
      <c r="F274" s="12"/>
    </row>
    <row r="275" spans="1:6" ht="12.75">
      <c r="A275" s="4" t="s">
        <v>258</v>
      </c>
      <c r="B275" s="145" t="s">
        <v>446</v>
      </c>
      <c r="C275" s="1"/>
      <c r="D275" s="263"/>
      <c r="E275" s="809"/>
      <c r="F275" s="143"/>
    </row>
    <row r="276" spans="1:6" ht="12.75">
      <c r="A276" s="10"/>
      <c r="B276" s="24"/>
      <c r="C276" s="158"/>
      <c r="D276" s="159"/>
      <c r="E276" s="822"/>
      <c r="F276" s="157"/>
    </row>
    <row r="277" spans="1:6" ht="201">
      <c r="A277" s="275"/>
      <c r="B277" s="13" t="s">
        <v>694</v>
      </c>
      <c r="C277" s="2"/>
      <c r="D277" s="149" t="s">
        <v>681</v>
      </c>
      <c r="E277" s="782"/>
      <c r="F277" s="12"/>
    </row>
    <row r="278" spans="1:6" ht="150.75" customHeight="1">
      <c r="A278" s="323"/>
      <c r="B278" s="13" t="s">
        <v>444</v>
      </c>
      <c r="C278" s="2"/>
      <c r="D278" s="149"/>
      <c r="E278" s="782"/>
      <c r="F278" s="12"/>
    </row>
    <row r="279" spans="1:6" ht="12.75">
      <c r="A279" s="419"/>
      <c r="B279" s="255" t="s">
        <v>179</v>
      </c>
      <c r="C279" s="158" t="s">
        <v>8</v>
      </c>
      <c r="D279" s="21">
        <v>2</v>
      </c>
      <c r="E279" s="782"/>
      <c r="F279" s="12">
        <f>D279*E279</f>
        <v>0</v>
      </c>
    </row>
    <row r="280" spans="1:6" ht="12.75">
      <c r="A280" s="419"/>
      <c r="B280" s="255"/>
      <c r="C280" s="158"/>
      <c r="D280" s="21"/>
      <c r="E280" s="782"/>
      <c r="F280" s="12"/>
    </row>
    <row r="281" spans="1:6" ht="12.75">
      <c r="A281" s="4" t="s">
        <v>259</v>
      </c>
      <c r="B281" s="145" t="s">
        <v>180</v>
      </c>
      <c r="C281" s="1"/>
      <c r="D281" s="263"/>
      <c r="E281" s="809"/>
      <c r="F281" s="143"/>
    </row>
    <row r="282" spans="1:6" ht="12.75">
      <c r="A282" s="146"/>
      <c r="B282" s="147"/>
      <c r="C282" s="2"/>
      <c r="D282" s="21"/>
      <c r="E282" s="782"/>
      <c r="F282" s="21"/>
    </row>
    <row r="283" spans="1:6" ht="313.5">
      <c r="A283" s="24"/>
      <c r="B283" s="13" t="s">
        <v>695</v>
      </c>
      <c r="C283" s="2"/>
      <c r="D283" s="149"/>
      <c r="E283" s="812"/>
      <c r="F283" s="148"/>
    </row>
    <row r="284" spans="1:6" ht="201">
      <c r="A284" s="142"/>
      <c r="B284" s="13" t="s">
        <v>110</v>
      </c>
      <c r="C284" s="2"/>
      <c r="D284" s="149"/>
      <c r="E284" s="812"/>
      <c r="F284" s="148"/>
    </row>
    <row r="285" spans="1:6" ht="12.75">
      <c r="A285" s="10"/>
      <c r="B285" s="255" t="s">
        <v>179</v>
      </c>
      <c r="C285" s="158" t="s">
        <v>22</v>
      </c>
      <c r="D285" s="159">
        <v>1</v>
      </c>
      <c r="E285" s="822"/>
      <c r="F285" s="157">
        <f>D285*E285</f>
        <v>0</v>
      </c>
    </row>
    <row r="286" spans="1:6" ht="12.75">
      <c r="A286" s="146"/>
      <c r="B286" s="147"/>
      <c r="C286" s="2"/>
      <c r="D286" s="21"/>
      <c r="E286" s="782"/>
      <c r="F286" s="21"/>
    </row>
    <row r="287" spans="1:6" ht="12.75">
      <c r="A287" s="4" t="s">
        <v>635</v>
      </c>
      <c r="B287" s="145" t="s">
        <v>181</v>
      </c>
      <c r="C287" s="1"/>
      <c r="D287" s="263"/>
      <c r="E287" s="809"/>
      <c r="F287" s="143"/>
    </row>
    <row r="288" spans="1:6" ht="12.75">
      <c r="A288" s="146"/>
      <c r="B288" s="147"/>
      <c r="C288" s="2"/>
      <c r="D288" s="21"/>
      <c r="E288" s="782"/>
      <c r="F288" s="21"/>
    </row>
    <row r="289" spans="1:6" ht="212.25">
      <c r="A289" s="24"/>
      <c r="B289" s="140" t="s">
        <v>696</v>
      </c>
      <c r="C289" s="500"/>
      <c r="D289" s="501"/>
      <c r="E289" s="823"/>
      <c r="F289" s="502"/>
    </row>
    <row r="290" spans="1:6" ht="150">
      <c r="A290" s="24"/>
      <c r="B290" s="140" t="s">
        <v>697</v>
      </c>
      <c r="C290" s="500"/>
      <c r="D290" s="501"/>
      <c r="E290" s="823"/>
      <c r="F290" s="502"/>
    </row>
    <row r="291" spans="1:6" ht="12.75">
      <c r="A291" s="10"/>
      <c r="B291" s="255" t="s">
        <v>182</v>
      </c>
      <c r="C291" s="135" t="s">
        <v>8</v>
      </c>
      <c r="D291" s="279">
        <v>9</v>
      </c>
      <c r="E291" s="824"/>
      <c r="F291" s="139">
        <f>D291*E291</f>
        <v>0</v>
      </c>
    </row>
    <row r="292" spans="1:6" ht="12.75">
      <c r="A292" s="10"/>
      <c r="B292" s="255"/>
      <c r="C292" s="158"/>
      <c r="D292" s="159"/>
      <c r="E292" s="822"/>
      <c r="F292" s="157"/>
    </row>
    <row r="293" spans="1:6" ht="12.75">
      <c r="A293" s="4" t="s">
        <v>260</v>
      </c>
      <c r="B293" s="145" t="s">
        <v>183</v>
      </c>
      <c r="C293" s="1"/>
      <c r="D293" s="263"/>
      <c r="E293" s="809"/>
      <c r="F293" s="143"/>
    </row>
    <row r="294" spans="1:6" ht="12.75">
      <c r="A294" s="10"/>
      <c r="B294" s="24"/>
      <c r="C294" s="158"/>
      <c r="D294" s="159"/>
      <c r="E294" s="822"/>
      <c r="F294" s="157"/>
    </row>
    <row r="295" spans="1:6" ht="301.5" customHeight="1">
      <c r="A295" s="10"/>
      <c r="B295" s="13" t="s">
        <v>698</v>
      </c>
      <c r="C295" s="20"/>
      <c r="D295" s="264"/>
      <c r="E295" s="812"/>
      <c r="F295" s="23"/>
    </row>
    <row r="296" spans="1:6" ht="12.75">
      <c r="A296" s="10"/>
      <c r="B296" s="255" t="s">
        <v>184</v>
      </c>
      <c r="C296" s="2" t="s">
        <v>7</v>
      </c>
      <c r="D296" s="149">
        <v>34</v>
      </c>
      <c r="E296" s="812"/>
      <c r="F296" s="12">
        <f>D296*E296</f>
        <v>0</v>
      </c>
    </row>
    <row r="297" spans="1:6" ht="12.75">
      <c r="A297" s="146"/>
      <c r="B297" s="147"/>
      <c r="C297" s="2"/>
      <c r="D297" s="21"/>
      <c r="E297" s="782"/>
      <c r="F297" s="21"/>
    </row>
    <row r="298" spans="1:6" ht="12.75">
      <c r="A298" s="4" t="s">
        <v>261</v>
      </c>
      <c r="B298" s="145" t="s">
        <v>186</v>
      </c>
      <c r="C298" s="1"/>
      <c r="D298" s="263"/>
      <c r="E298" s="809"/>
      <c r="F298" s="143"/>
    </row>
    <row r="299" spans="1:6" ht="12.75">
      <c r="A299" s="146"/>
      <c r="B299" s="147"/>
      <c r="C299" s="2"/>
      <c r="D299" s="21"/>
      <c r="E299" s="782"/>
      <c r="F299" s="21"/>
    </row>
    <row r="300" spans="1:6" ht="274.5">
      <c r="A300" s="146"/>
      <c r="B300" s="404" t="s">
        <v>716</v>
      </c>
      <c r="C300" s="2"/>
      <c r="D300" s="21"/>
      <c r="E300" s="782"/>
      <c r="F300" s="21"/>
    </row>
    <row r="301" spans="1:6" ht="225.75" customHeight="1">
      <c r="A301" s="24"/>
      <c r="B301" s="404" t="s">
        <v>699</v>
      </c>
      <c r="C301" s="2"/>
      <c r="D301" s="149"/>
      <c r="E301" s="812"/>
      <c r="F301" s="148"/>
    </row>
    <row r="302" spans="1:6" ht="12.75">
      <c r="A302" s="10"/>
      <c r="B302" s="255" t="s">
        <v>187</v>
      </c>
      <c r="C302" s="158" t="s">
        <v>22</v>
      </c>
      <c r="D302" s="159">
        <v>1</v>
      </c>
      <c r="E302" s="825"/>
      <c r="F302" s="157">
        <f>D302*E302</f>
        <v>0</v>
      </c>
    </row>
    <row r="303" spans="1:6" ht="12.75">
      <c r="A303" s="10"/>
      <c r="B303" s="255"/>
      <c r="C303" s="158"/>
      <c r="D303" s="159"/>
      <c r="E303" s="825"/>
      <c r="F303" s="157"/>
    </row>
    <row r="304" spans="1:6" ht="12.75">
      <c r="A304" s="508" t="s">
        <v>262</v>
      </c>
      <c r="B304" s="402" t="s">
        <v>439</v>
      </c>
      <c r="C304" s="509"/>
      <c r="D304" s="484"/>
      <c r="E304" s="826"/>
      <c r="F304" s="157"/>
    </row>
    <row r="305" spans="1:6" ht="12.75">
      <c r="A305" s="323"/>
      <c r="B305" s="510"/>
      <c r="C305" s="511"/>
      <c r="D305" s="483"/>
      <c r="E305" s="827"/>
      <c r="F305" s="157"/>
    </row>
    <row r="306" spans="1:6" ht="177" customHeight="1">
      <c r="A306" s="24"/>
      <c r="B306" s="404" t="s">
        <v>457</v>
      </c>
      <c r="C306" s="511"/>
      <c r="D306" s="483"/>
      <c r="E306" s="827"/>
      <c r="F306" s="157"/>
    </row>
    <row r="307" spans="1:6" ht="14.25">
      <c r="A307" s="24"/>
      <c r="B307" s="140" t="s">
        <v>440</v>
      </c>
      <c r="C307" s="403" t="s">
        <v>402</v>
      </c>
      <c r="D307" s="293">
        <v>1</v>
      </c>
      <c r="E307" s="777"/>
      <c r="F307" s="157"/>
    </row>
    <row r="308" spans="1:6" ht="14.25">
      <c r="A308" s="10"/>
      <c r="B308" s="140" t="s">
        <v>441</v>
      </c>
      <c r="C308" s="403" t="s">
        <v>402</v>
      </c>
      <c r="D308" s="293">
        <v>0.3</v>
      </c>
      <c r="E308" s="777"/>
      <c r="F308" s="157"/>
    </row>
    <row r="309" spans="1:6" ht="14.25">
      <c r="A309" s="10"/>
      <c r="B309" s="140" t="s">
        <v>442</v>
      </c>
      <c r="C309" s="403" t="s">
        <v>48</v>
      </c>
      <c r="D309" s="293">
        <v>100</v>
      </c>
      <c r="E309" s="777"/>
      <c r="F309" s="157"/>
    </row>
    <row r="310" spans="1:6" ht="12.75">
      <c r="A310" s="414"/>
      <c r="B310" s="140" t="s">
        <v>443</v>
      </c>
      <c r="C310" s="403" t="s">
        <v>50</v>
      </c>
      <c r="D310" s="293">
        <v>1</v>
      </c>
      <c r="E310" s="777"/>
      <c r="F310" s="157"/>
    </row>
    <row r="311" spans="1:6" ht="12.75">
      <c r="A311" s="414"/>
      <c r="B311" s="140" t="s">
        <v>455</v>
      </c>
      <c r="C311" s="403" t="s">
        <v>22</v>
      </c>
      <c r="D311" s="293">
        <v>1</v>
      </c>
      <c r="E311" s="777"/>
      <c r="F311" s="157"/>
    </row>
    <row r="312" spans="1:6" ht="25.5">
      <c r="A312" s="414"/>
      <c r="B312" s="255" t="s">
        <v>456</v>
      </c>
      <c r="C312" s="135" t="s">
        <v>22</v>
      </c>
      <c r="D312" s="279">
        <v>1</v>
      </c>
      <c r="E312" s="824"/>
      <c r="F312" s="157">
        <f>D312*E312</f>
        <v>0</v>
      </c>
    </row>
    <row r="313" spans="1:6" ht="12.75">
      <c r="A313" s="414"/>
      <c r="B313" s="255"/>
      <c r="C313" s="135"/>
      <c r="D313" s="279"/>
      <c r="E313" s="824"/>
      <c r="F313" s="157"/>
    </row>
    <row r="314" spans="1:6" ht="12.75">
      <c r="A314" s="512" t="s">
        <v>529</v>
      </c>
      <c r="B314" s="513" t="s">
        <v>447</v>
      </c>
      <c r="C314" s="2"/>
      <c r="D314" s="149"/>
      <c r="E314" s="783"/>
      <c r="F314" s="12"/>
    </row>
    <row r="315" spans="1:6" ht="12.75">
      <c r="A315" s="514"/>
      <c r="B315" s="24"/>
      <c r="C315" s="2"/>
      <c r="D315" s="149"/>
      <c r="E315" s="783"/>
      <c r="F315" s="12"/>
    </row>
    <row r="316" spans="1:6" ht="138.75">
      <c r="A316" s="876"/>
      <c r="B316" s="13" t="s">
        <v>448</v>
      </c>
      <c r="C316" s="877"/>
      <c r="D316" s="878"/>
      <c r="E316" s="879"/>
      <c r="F316" s="878"/>
    </row>
    <row r="317" spans="1:6" ht="37.5">
      <c r="A317" s="876"/>
      <c r="B317" s="13" t="s">
        <v>700</v>
      </c>
      <c r="C317" s="877"/>
      <c r="D317" s="878"/>
      <c r="E317" s="879"/>
      <c r="F317" s="878"/>
    </row>
    <row r="318" spans="1:6" ht="24.75">
      <c r="A318" s="876"/>
      <c r="B318" s="13" t="s">
        <v>449</v>
      </c>
      <c r="C318" s="877"/>
      <c r="D318" s="878"/>
      <c r="E318" s="879"/>
      <c r="F318" s="878"/>
    </row>
    <row r="319" spans="1:6" ht="274.5">
      <c r="A319" s="876"/>
      <c r="B319" s="13" t="s">
        <v>701</v>
      </c>
      <c r="C319" s="877"/>
      <c r="D319" s="878"/>
      <c r="E319" s="879"/>
      <c r="F319" s="878"/>
    </row>
    <row r="320" spans="1:6" ht="12.75">
      <c r="A320" s="514"/>
      <c r="B320" s="255" t="s">
        <v>179</v>
      </c>
      <c r="C320" s="158" t="s">
        <v>8</v>
      </c>
      <c r="D320" s="21">
        <v>1</v>
      </c>
      <c r="E320" s="782"/>
      <c r="F320" s="12">
        <f>D320*E320</f>
        <v>0</v>
      </c>
    </row>
    <row r="321" spans="1:6" ht="12.75">
      <c r="A321" s="414"/>
      <c r="B321" s="401"/>
      <c r="C321" s="135"/>
      <c r="D321" s="277"/>
      <c r="E321" s="828"/>
      <c r="F321" s="12"/>
    </row>
    <row r="322" spans="1:6" ht="12.75">
      <c r="A322" s="405" t="s">
        <v>15</v>
      </c>
      <c r="B322" s="875" t="s">
        <v>185</v>
      </c>
      <c r="C322" s="875"/>
      <c r="D322" s="875"/>
      <c r="E322" s="192"/>
      <c r="F322" s="272">
        <f>SUM(F271:F321)</f>
        <v>0</v>
      </c>
    </row>
    <row r="323" spans="1:6" ht="12.75">
      <c r="A323" s="20"/>
      <c r="B323" s="1"/>
      <c r="C323" s="2"/>
      <c r="D323" s="2"/>
      <c r="E323" s="3"/>
      <c r="F323" s="3"/>
    </row>
    <row r="324" spans="1:6" ht="12.75">
      <c r="A324" s="267" t="s">
        <v>16</v>
      </c>
      <c r="B324" s="265" t="s">
        <v>154</v>
      </c>
      <c r="C324" s="47"/>
      <c r="D324" s="47"/>
      <c r="E324" s="48"/>
      <c r="F324" s="269"/>
    </row>
    <row r="325" spans="1:6" ht="12.75">
      <c r="A325" s="20"/>
      <c r="B325" s="1"/>
      <c r="C325" s="2"/>
      <c r="D325" s="2"/>
      <c r="E325" s="808"/>
      <c r="F325" s="3"/>
    </row>
    <row r="326" spans="1:6" ht="87">
      <c r="A326" s="412"/>
      <c r="B326" s="13" t="s">
        <v>717</v>
      </c>
      <c r="C326" s="2"/>
      <c r="D326" s="2"/>
      <c r="E326" s="808"/>
      <c r="F326" s="21"/>
    </row>
    <row r="327" spans="1:6" ht="12.75">
      <c r="A327" s="20"/>
      <c r="B327" s="1"/>
      <c r="C327" s="2"/>
      <c r="D327" s="2"/>
      <c r="E327" s="808"/>
      <c r="F327" s="3"/>
    </row>
    <row r="328" spans="1:6" ht="12.75">
      <c r="A328" s="4" t="s">
        <v>530</v>
      </c>
      <c r="B328" s="145" t="s">
        <v>311</v>
      </c>
      <c r="C328" s="1"/>
      <c r="D328" s="263"/>
      <c r="E328" s="809"/>
      <c r="F328" s="143"/>
    </row>
    <row r="329" spans="1:6" ht="12.75">
      <c r="A329" s="20"/>
      <c r="B329" s="1"/>
      <c r="C329" s="2"/>
      <c r="D329" s="2"/>
      <c r="E329" s="808"/>
      <c r="F329" s="3"/>
    </row>
    <row r="330" spans="1:6" ht="274.5">
      <c r="A330" s="10"/>
      <c r="B330" s="13" t="s">
        <v>702</v>
      </c>
      <c r="C330" s="2"/>
      <c r="D330" s="12"/>
      <c r="E330" s="812"/>
      <c r="F330" s="148"/>
    </row>
    <row r="331" spans="1:6" ht="12.75">
      <c r="A331" s="20"/>
      <c r="B331" s="1"/>
      <c r="C331" s="2"/>
      <c r="D331" s="2"/>
      <c r="E331" s="808"/>
      <c r="F331" s="3"/>
    </row>
    <row r="332" spans="1:6" ht="12.75">
      <c r="A332" s="10"/>
      <c r="B332" s="24" t="s">
        <v>130</v>
      </c>
      <c r="C332" s="2"/>
      <c r="D332" s="12"/>
      <c r="E332" s="812"/>
      <c r="F332" s="148"/>
    </row>
    <row r="333" spans="1:6" ht="12.75">
      <c r="A333" s="10"/>
      <c r="B333" s="142" t="s">
        <v>450</v>
      </c>
      <c r="C333" s="2" t="s">
        <v>23</v>
      </c>
      <c r="D333" s="149">
        <f>5.53+1.05+2.7+0.9+4.55+0.9+2.34+2.23+2.28+4.93+7.52</f>
        <v>34.93</v>
      </c>
      <c r="E333" s="812"/>
      <c r="F333" s="12">
        <f>D333*E333</f>
        <v>0</v>
      </c>
    </row>
    <row r="334" spans="1:6" ht="12.75">
      <c r="A334" s="10"/>
      <c r="B334" s="142" t="s">
        <v>451</v>
      </c>
      <c r="C334" s="2" t="s">
        <v>23</v>
      </c>
      <c r="D334" s="149">
        <v>8.75</v>
      </c>
      <c r="E334" s="812"/>
      <c r="F334" s="12">
        <f>D334*E334</f>
        <v>0</v>
      </c>
    </row>
    <row r="335" spans="1:6" ht="12.75">
      <c r="A335" s="10"/>
      <c r="B335" s="142" t="s">
        <v>452</v>
      </c>
      <c r="C335" s="2" t="s">
        <v>23</v>
      </c>
      <c r="D335" s="149">
        <f>27.34+5.4</f>
        <v>32.74</v>
      </c>
      <c r="E335" s="812"/>
      <c r="F335" s="12">
        <f>D335*E335</f>
        <v>0</v>
      </c>
    </row>
    <row r="336" spans="1:6" ht="12.75">
      <c r="A336" s="10"/>
      <c r="B336" s="142" t="s">
        <v>453</v>
      </c>
      <c r="C336" s="2" t="s">
        <v>23</v>
      </c>
      <c r="D336" s="149">
        <f>10.4+14.8+7.8</f>
        <v>33</v>
      </c>
      <c r="E336" s="812"/>
      <c r="F336" s="12">
        <f>D336*E336</f>
        <v>0</v>
      </c>
    </row>
    <row r="337" spans="1:6" ht="12.75">
      <c r="A337" s="10"/>
      <c r="B337" s="142" t="s">
        <v>454</v>
      </c>
      <c r="C337" s="2" t="s">
        <v>23</v>
      </c>
      <c r="D337" s="149">
        <f>11.3+4.3+2.65</f>
        <v>18.25</v>
      </c>
      <c r="E337" s="812"/>
      <c r="F337" s="12">
        <f>D337*E337</f>
        <v>0</v>
      </c>
    </row>
    <row r="338" spans="1:6" ht="12.75">
      <c r="A338" s="405" t="s">
        <v>16</v>
      </c>
      <c r="B338" s="875" t="s">
        <v>158</v>
      </c>
      <c r="C338" s="875"/>
      <c r="D338" s="875"/>
      <c r="E338" s="192"/>
      <c r="F338" s="272">
        <f>SUM(F333:F337)</f>
        <v>0</v>
      </c>
    </row>
    <row r="339" spans="1:6" ht="12.75">
      <c r="A339" s="150"/>
      <c r="B339" s="156"/>
      <c r="C339" s="156"/>
      <c r="D339" s="156"/>
      <c r="E339" s="23"/>
      <c r="F339" s="141"/>
    </row>
    <row r="340" spans="1:6" ht="12.75">
      <c r="A340" s="267" t="s">
        <v>107</v>
      </c>
      <c r="B340" s="265" t="s">
        <v>159</v>
      </c>
      <c r="C340" s="47"/>
      <c r="D340" s="47"/>
      <c r="E340" s="48"/>
      <c r="F340" s="269"/>
    </row>
    <row r="341" spans="1:6" ht="12.75">
      <c r="A341" s="20"/>
      <c r="B341" s="1"/>
      <c r="C341" s="2"/>
      <c r="D341" s="2"/>
      <c r="E341" s="808"/>
      <c r="F341" s="3"/>
    </row>
    <row r="342" spans="1:6" ht="12.75">
      <c r="A342" s="4" t="s">
        <v>625</v>
      </c>
      <c r="B342" s="145" t="s">
        <v>160</v>
      </c>
      <c r="C342" s="1"/>
      <c r="D342" s="263"/>
      <c r="E342" s="809"/>
      <c r="F342" s="143"/>
    </row>
    <row r="343" spans="1:6" ht="12.75">
      <c r="A343" s="20"/>
      <c r="B343" s="1"/>
      <c r="C343" s="2"/>
      <c r="D343" s="2"/>
      <c r="E343" s="808"/>
      <c r="F343" s="3"/>
    </row>
    <row r="344" spans="1:6" ht="62.25" customHeight="1">
      <c r="A344" s="10"/>
      <c r="B344" s="13" t="s">
        <v>312</v>
      </c>
      <c r="C344" s="2"/>
      <c r="D344" s="12"/>
      <c r="E344" s="812"/>
      <c r="F344" s="148"/>
    </row>
    <row r="345" spans="1:6" ht="12.75">
      <c r="A345" s="10"/>
      <c r="B345" s="153" t="s">
        <v>188</v>
      </c>
      <c r="C345" s="2" t="s">
        <v>23</v>
      </c>
      <c r="D345" s="149">
        <v>90</v>
      </c>
      <c r="E345" s="812"/>
      <c r="F345" s="12">
        <f>D345*E345</f>
        <v>0</v>
      </c>
    </row>
    <row r="346" spans="1:6" ht="12.75">
      <c r="A346" s="20"/>
      <c r="B346" s="1"/>
      <c r="C346" s="2"/>
      <c r="D346" s="2"/>
      <c r="E346" s="808"/>
      <c r="F346" s="3"/>
    </row>
    <row r="347" spans="1:6" ht="12.75">
      <c r="A347" s="4" t="s">
        <v>636</v>
      </c>
      <c r="B347" s="145" t="s">
        <v>189</v>
      </c>
      <c r="C347" s="1"/>
      <c r="D347" s="263"/>
      <c r="E347" s="809"/>
      <c r="F347" s="143"/>
    </row>
    <row r="348" spans="1:6" ht="12.75">
      <c r="A348" s="20"/>
      <c r="B348" s="1"/>
      <c r="C348" s="2"/>
      <c r="D348" s="2"/>
      <c r="E348" s="808"/>
      <c r="F348" s="3"/>
    </row>
    <row r="349" spans="1:6" ht="87">
      <c r="A349" s="10"/>
      <c r="B349" s="13" t="s">
        <v>313</v>
      </c>
      <c r="C349" s="2"/>
      <c r="D349" s="12"/>
      <c r="E349" s="812"/>
      <c r="F349" s="148"/>
    </row>
    <row r="350" spans="1:6" ht="12.75">
      <c r="A350" s="10"/>
      <c r="B350" s="153" t="s">
        <v>37</v>
      </c>
      <c r="C350" s="2" t="s">
        <v>23</v>
      </c>
      <c r="D350" s="154">
        <v>128</v>
      </c>
      <c r="E350" s="812"/>
      <c r="F350" s="12">
        <f>D350*E350</f>
        <v>0</v>
      </c>
    </row>
    <row r="351" spans="1:6" ht="12.75">
      <c r="A351" s="10"/>
      <c r="B351" s="153" t="s">
        <v>314</v>
      </c>
      <c r="C351" s="2" t="s">
        <v>22</v>
      </c>
      <c r="D351" s="149">
        <v>19</v>
      </c>
      <c r="E351" s="812"/>
      <c r="F351" s="12">
        <f>D351*E351</f>
        <v>0</v>
      </c>
    </row>
    <row r="352" spans="1:6" ht="12.75">
      <c r="A352" s="410"/>
      <c r="B352" s="153" t="s">
        <v>38</v>
      </c>
      <c r="C352" s="2" t="s">
        <v>50</v>
      </c>
      <c r="D352" s="149">
        <v>1</v>
      </c>
      <c r="E352" s="812"/>
      <c r="F352" s="12">
        <f>D352*E352</f>
        <v>0</v>
      </c>
    </row>
    <row r="353" spans="1:6" ht="12.75">
      <c r="A353" s="406" t="s">
        <v>107</v>
      </c>
      <c r="B353" s="875" t="s">
        <v>164</v>
      </c>
      <c r="C353" s="875"/>
      <c r="D353" s="875"/>
      <c r="E353" s="192"/>
      <c r="F353" s="272">
        <f>SUM(F345:F352)</f>
        <v>0</v>
      </c>
    </row>
    <row r="354" spans="1:6" ht="12.75">
      <c r="A354" s="150"/>
      <c r="B354" s="24"/>
      <c r="C354" s="2"/>
      <c r="D354" s="12"/>
      <c r="E354" s="23"/>
      <c r="F354" s="148"/>
    </row>
    <row r="355" spans="1:6" ht="12.75">
      <c r="A355" s="407" t="s">
        <v>634</v>
      </c>
      <c r="B355" s="265" t="s">
        <v>41</v>
      </c>
      <c r="C355" s="47"/>
      <c r="D355" s="262"/>
      <c r="E355" s="270"/>
      <c r="F355" s="273">
        <f>F353+F338+F322+F265+F190</f>
        <v>0</v>
      </c>
    </row>
    <row r="356" spans="1:6" ht="12.75">
      <c r="A356" s="144"/>
      <c r="B356" s="145"/>
      <c r="C356" s="2"/>
      <c r="D356" s="12"/>
      <c r="E356" s="812"/>
      <c r="F356" s="155"/>
    </row>
    <row r="357" spans="1:6" ht="12.75">
      <c r="A357" s="18"/>
      <c r="B357" s="14" t="s">
        <v>131</v>
      </c>
      <c r="C357" s="15"/>
      <c r="D357" s="9"/>
      <c r="E357" s="829"/>
      <c r="F357" s="199"/>
    </row>
    <row r="358" spans="1:6" ht="12.75">
      <c r="A358" s="18"/>
      <c r="B358" s="14"/>
      <c r="C358" s="15"/>
      <c r="D358" s="9"/>
      <c r="E358" s="829"/>
      <c r="F358" s="199"/>
    </row>
    <row r="359" spans="1:6" ht="12.75">
      <c r="A359" s="4" t="s">
        <v>18</v>
      </c>
      <c r="B359" s="14" t="s">
        <v>632</v>
      </c>
      <c r="C359" s="15"/>
      <c r="D359" s="9"/>
      <c r="E359" s="829"/>
      <c r="F359" s="155">
        <f>F12</f>
        <v>0</v>
      </c>
    </row>
    <row r="360" spans="1:6" ht="12.75">
      <c r="A360" s="4" t="s">
        <v>19</v>
      </c>
      <c r="B360" s="14" t="s">
        <v>20</v>
      </c>
      <c r="C360" s="15"/>
      <c r="D360" s="9"/>
      <c r="E360" s="829"/>
      <c r="F360" s="155">
        <f>F175</f>
        <v>0</v>
      </c>
    </row>
    <row r="361" spans="1:6" ht="12.75">
      <c r="A361" s="408" t="s">
        <v>634</v>
      </c>
      <c r="B361" s="874" t="s">
        <v>21</v>
      </c>
      <c r="C361" s="874"/>
      <c r="D361" s="19"/>
      <c r="E361" s="830"/>
      <c r="F361" s="160">
        <f>$F$355</f>
        <v>0</v>
      </c>
    </row>
    <row r="362" spans="1:6" ht="12.75">
      <c r="A362" s="196" t="s">
        <v>31</v>
      </c>
      <c r="B362" s="274" t="s">
        <v>58</v>
      </c>
      <c r="C362" s="193"/>
      <c r="D362" s="280"/>
      <c r="E362" s="280"/>
      <c r="F362" s="195">
        <f>SUM(F359:F361)</f>
        <v>0</v>
      </c>
    </row>
    <row r="363" spans="1:6" ht="12.75">
      <c r="A363" s="20"/>
      <c r="B363" s="1"/>
      <c r="C363" s="2"/>
      <c r="D363" s="2"/>
      <c r="E363" s="3"/>
      <c r="F363" s="3"/>
    </row>
    <row r="364" spans="1:6" ht="12.75">
      <c r="A364" s="20"/>
      <c r="B364" s="1"/>
      <c r="C364" s="2"/>
      <c r="D364" s="2"/>
      <c r="E364" s="3"/>
      <c r="F364" s="3"/>
    </row>
    <row r="365" spans="1:6" ht="12.75">
      <c r="A365" s="144"/>
      <c r="B365" s="144"/>
      <c r="C365" s="144"/>
      <c r="D365" s="144"/>
      <c r="E365" s="144"/>
      <c r="F365" s="144"/>
    </row>
  </sheetData>
  <sheetProtection password="CC3D" sheet="1"/>
  <mergeCells count="17">
    <mergeCell ref="B115:D115"/>
    <mergeCell ref="B152:D152"/>
    <mergeCell ref="B173:D173"/>
    <mergeCell ref="E316:E319"/>
    <mergeCell ref="F316:F319"/>
    <mergeCell ref="B190:D190"/>
    <mergeCell ref="B265:D265"/>
    <mergeCell ref="B5:F5"/>
    <mergeCell ref="B12:E12"/>
    <mergeCell ref="B361:C361"/>
    <mergeCell ref="B338:D338"/>
    <mergeCell ref="B353:D353"/>
    <mergeCell ref="A316:A319"/>
    <mergeCell ref="C316:C319"/>
    <mergeCell ref="D316:D319"/>
    <mergeCell ref="B322:D322"/>
    <mergeCell ref="B102:D102"/>
  </mergeCells>
  <printOptions/>
  <pageMargins left="0.7086614173228347" right="0.7086614173228347" top="0.7480314960629921" bottom="0.7480314960629921" header="0.31496062992125984" footer="0.31496062992125984"/>
  <pageSetup orientation="portrait" paperSize="9" scale="89" r:id="rId1"/>
  <headerFooter>
    <oddHeader>&amp;C&amp;"+,Uobičajeno"Reciklažno dvorište "Kloštar Podravski"</oddHeader>
  </headerFooter>
  <rowBreaks count="15" manualBreakCount="15">
    <brk id="32" max="5" man="1"/>
    <brk id="44" max="5" man="1"/>
    <brk id="68" max="5" man="1"/>
    <brk id="89" max="5" man="1"/>
    <brk id="107" max="5" man="1"/>
    <brk id="120" max="5" man="1"/>
    <brk id="175" max="5" man="1"/>
    <brk id="191" max="5" man="1"/>
    <brk id="214" max="5" man="1"/>
    <brk id="266" max="5" man="1"/>
    <brk id="280" max="5" man="1"/>
    <brk id="286" max="5" man="1"/>
    <brk id="297" max="5" man="1"/>
    <brk id="311" max="5" man="1"/>
    <brk id="327" max="5" man="1"/>
  </rowBreaks>
</worksheet>
</file>

<file path=xl/worksheets/sheet7.xml><?xml version="1.0" encoding="utf-8"?>
<worksheet xmlns="http://schemas.openxmlformats.org/spreadsheetml/2006/main" xmlns:r="http://schemas.openxmlformats.org/officeDocument/2006/relationships">
  <sheetPr>
    <tabColor rgb="FFFFC000"/>
  </sheetPr>
  <dimension ref="A1:F154"/>
  <sheetViews>
    <sheetView view="pageBreakPreview" zoomScale="115" zoomScaleSheetLayoutView="115" workbookViewId="0" topLeftCell="A1">
      <selection activeCell="L14" sqref="L14"/>
    </sheetView>
  </sheetViews>
  <sheetFormatPr defaultColWidth="9.33203125" defaultRowHeight="12.75"/>
  <cols>
    <col min="1" max="1" width="8.83203125" style="429" customWidth="1"/>
    <col min="2" max="2" width="54.83203125" style="430" customWidth="1"/>
    <col min="3" max="3" width="10.83203125" style="431" customWidth="1"/>
    <col min="4" max="4" width="12.83203125" style="432" customWidth="1"/>
    <col min="5" max="5" width="12.83203125" style="433" customWidth="1"/>
    <col min="6" max="6" width="15.83203125" style="434" customWidth="1"/>
    <col min="7" max="16384" width="9.33203125" style="117" customWidth="1"/>
  </cols>
  <sheetData>
    <row r="1" spans="1:6" ht="12.75">
      <c r="A1" s="204" t="s">
        <v>9</v>
      </c>
      <c r="B1" s="205" t="s">
        <v>10</v>
      </c>
      <c r="C1" s="205" t="s">
        <v>11</v>
      </c>
      <c r="D1" s="205" t="s">
        <v>4</v>
      </c>
      <c r="E1" s="206" t="s">
        <v>12</v>
      </c>
      <c r="F1" s="206" t="s">
        <v>13</v>
      </c>
    </row>
    <row r="2" spans="1:6" ht="12.75">
      <c r="A2" s="56"/>
      <c r="B2" s="57"/>
      <c r="C2" s="58"/>
      <c r="D2" s="118"/>
      <c r="E2" s="60"/>
      <c r="F2" s="60"/>
    </row>
    <row r="3" spans="1:6" ht="12.75">
      <c r="A3" s="763" t="s">
        <v>32</v>
      </c>
      <c r="B3" s="119" t="s">
        <v>374</v>
      </c>
      <c r="C3" s="119"/>
      <c r="D3" s="119"/>
      <c r="E3" s="119"/>
      <c r="F3" s="119"/>
    </row>
    <row r="4" spans="1:6" ht="12.75">
      <c r="A4" s="56"/>
      <c r="B4" s="57"/>
      <c r="C4" s="58"/>
      <c r="D4" s="118"/>
      <c r="E4" s="60"/>
      <c r="F4" s="60"/>
    </row>
    <row r="5" spans="1:6" ht="12.75">
      <c r="A5" s="207" t="s">
        <v>95</v>
      </c>
      <c r="B5" s="208" t="s">
        <v>2</v>
      </c>
      <c r="C5" s="473"/>
      <c r="D5" s="474"/>
      <c r="E5" s="209"/>
      <c r="F5" s="212"/>
    </row>
    <row r="6" spans="1:6" ht="12.75">
      <c r="A6" s="213"/>
      <c r="B6" s="214"/>
      <c r="C6" s="233"/>
      <c r="D6" s="231"/>
      <c r="E6" s="831"/>
      <c r="F6" s="170"/>
    </row>
    <row r="7" spans="1:6" ht="12.75">
      <c r="A7" s="222" t="s">
        <v>419</v>
      </c>
      <c r="B7" s="475" t="s">
        <v>375</v>
      </c>
      <c r="C7" s="240"/>
      <c r="D7" s="476"/>
      <c r="E7" s="832"/>
      <c r="F7" s="168"/>
    </row>
    <row r="8" spans="1:6" ht="12.75">
      <c r="A8" s="171"/>
      <c r="B8" s="169"/>
      <c r="C8" s="477"/>
      <c r="D8" s="227"/>
      <c r="E8" s="831"/>
      <c r="F8" s="170"/>
    </row>
    <row r="9" spans="1:6" ht="75">
      <c r="A9" s="162"/>
      <c r="B9" s="161" t="s">
        <v>640</v>
      </c>
      <c r="C9" s="239"/>
      <c r="D9" s="227"/>
      <c r="E9" s="831"/>
      <c r="F9" s="170"/>
    </row>
    <row r="10" spans="1:6" ht="12.75">
      <c r="A10" s="220"/>
      <c r="B10" s="172" t="s">
        <v>61</v>
      </c>
      <c r="C10" s="241" t="s">
        <v>22</v>
      </c>
      <c r="D10" s="228">
        <v>6</v>
      </c>
      <c r="E10" s="833"/>
      <c r="F10" s="166">
        <f>D10*E10</f>
        <v>0</v>
      </c>
    </row>
    <row r="11" spans="1:6" ht="12.75">
      <c r="A11" s="216"/>
      <c r="B11" s="217"/>
      <c r="C11" s="240"/>
      <c r="D11" s="227"/>
      <c r="E11" s="831"/>
      <c r="F11" s="170"/>
    </row>
    <row r="12" spans="1:6" ht="12.75">
      <c r="A12" s="222" t="s">
        <v>423</v>
      </c>
      <c r="B12" s="217" t="s">
        <v>376</v>
      </c>
      <c r="C12" s="240"/>
      <c r="D12" s="227"/>
      <c r="E12" s="831"/>
      <c r="F12" s="170"/>
    </row>
    <row r="13" spans="1:6" ht="12.75">
      <c r="A13" s="216"/>
      <c r="B13" s="217"/>
      <c r="C13" s="240"/>
      <c r="D13" s="227"/>
      <c r="E13" s="831"/>
      <c r="F13" s="170"/>
    </row>
    <row r="14" spans="1:6" ht="373.5" customHeight="1">
      <c r="A14" s="162"/>
      <c r="B14" s="161" t="s">
        <v>641</v>
      </c>
      <c r="C14" s="239"/>
      <c r="D14" s="227"/>
      <c r="E14" s="831"/>
      <c r="F14" s="170"/>
    </row>
    <row r="15" spans="1:6" ht="12.75">
      <c r="A15" s="220"/>
      <c r="B15" s="172" t="s">
        <v>62</v>
      </c>
      <c r="C15" s="241" t="s">
        <v>50</v>
      </c>
      <c r="D15" s="228">
        <v>1</v>
      </c>
      <c r="E15" s="833"/>
      <c r="F15" s="166">
        <f>D15*E15</f>
        <v>0</v>
      </c>
    </row>
    <row r="16" spans="1:6" ht="12.75">
      <c r="A16" s="478"/>
      <c r="B16" s="479"/>
      <c r="C16" s="480"/>
      <c r="D16" s="478"/>
      <c r="E16" s="834"/>
      <c r="F16" s="480"/>
    </row>
    <row r="17" spans="1:6" ht="12.75">
      <c r="A17" s="764" t="s">
        <v>32</v>
      </c>
      <c r="B17" s="244" t="s">
        <v>377</v>
      </c>
      <c r="C17" s="244"/>
      <c r="D17" s="244"/>
      <c r="E17" s="835"/>
      <c r="F17" s="245">
        <f>SUM(F10:F15)</f>
        <v>0</v>
      </c>
    </row>
    <row r="148" spans="1:6" ht="12.75" customHeight="1">
      <c r="A148" s="117"/>
      <c r="B148" s="117"/>
      <c r="C148" s="117"/>
      <c r="D148" s="117"/>
      <c r="E148" s="117"/>
      <c r="F148" s="117"/>
    </row>
    <row r="149" spans="1:6" ht="12.75" customHeight="1">
      <c r="A149" s="117"/>
      <c r="B149" s="117"/>
      <c r="C149" s="117"/>
      <c r="D149" s="117"/>
      <c r="E149" s="117"/>
      <c r="F149" s="117"/>
    </row>
    <row r="151" spans="1:6" ht="12.75" customHeight="1">
      <c r="A151" s="117"/>
      <c r="B151" s="117"/>
      <c r="C151" s="117"/>
      <c r="D151" s="117"/>
      <c r="E151" s="117"/>
      <c r="F151" s="117"/>
    </row>
    <row r="152" spans="1:6" ht="12.75" customHeight="1">
      <c r="A152" s="117"/>
      <c r="B152" s="117"/>
      <c r="C152" s="117"/>
      <c r="D152" s="117"/>
      <c r="E152" s="117"/>
      <c r="F152" s="117"/>
    </row>
    <row r="154" spans="1:6" ht="12.75" customHeight="1">
      <c r="A154" s="117"/>
      <c r="B154" s="117"/>
      <c r="C154" s="117"/>
      <c r="D154" s="117"/>
      <c r="E154" s="117"/>
      <c r="F154" s="117"/>
    </row>
  </sheetData>
  <sheetProtection password="CC3D" sheet="1"/>
  <printOptions/>
  <pageMargins left="0.7086614173228347" right="0.7086614173228347" top="0.7480314960629921" bottom="0.7480314960629921" header="0.31496062992125984" footer="0.31496062992125984"/>
  <pageSetup orientation="portrait" paperSize="9" scale="90" r:id="rId1"/>
  <headerFooter>
    <oddHeader>&amp;C&amp;"+,Uobičajeno"Reciklažno dvorište "Kloštar Podravski"</oddHeader>
  </headerFooter>
</worksheet>
</file>

<file path=xl/worksheets/sheet8.xml><?xml version="1.0" encoding="utf-8"?>
<worksheet xmlns="http://schemas.openxmlformats.org/spreadsheetml/2006/main" xmlns:r="http://schemas.openxmlformats.org/officeDocument/2006/relationships">
  <sheetPr>
    <tabColor rgb="FFFFC000"/>
  </sheetPr>
  <dimension ref="A1:F151"/>
  <sheetViews>
    <sheetView view="pageBreakPreview" zoomScale="85" zoomScaleSheetLayoutView="85" workbookViewId="0" topLeftCell="A1">
      <selection activeCell="D8" sqref="D8"/>
    </sheetView>
  </sheetViews>
  <sheetFormatPr defaultColWidth="9.33203125" defaultRowHeight="12.75"/>
  <cols>
    <col min="1" max="1" width="8.83203125" style="116" customWidth="1"/>
    <col min="2" max="2" width="54.83203125" style="120" customWidth="1"/>
    <col min="3" max="3" width="10.83203125" style="121" customWidth="1"/>
    <col min="4" max="4" width="12.83203125" style="122" customWidth="1"/>
    <col min="5" max="5" width="12.83203125" style="123" customWidth="1"/>
    <col min="6" max="6" width="15.83203125" style="124" customWidth="1"/>
    <col min="7" max="16384" width="9.33203125" style="117" customWidth="1"/>
  </cols>
  <sheetData>
    <row r="1" spans="1:6" ht="12.75">
      <c r="A1" s="204" t="s">
        <v>9</v>
      </c>
      <c r="B1" s="205" t="s">
        <v>10</v>
      </c>
      <c r="C1" s="205" t="s">
        <v>11</v>
      </c>
      <c r="D1" s="205" t="s">
        <v>4</v>
      </c>
      <c r="E1" s="206" t="s">
        <v>12</v>
      </c>
      <c r="F1" s="206" t="s">
        <v>13</v>
      </c>
    </row>
    <row r="2" spans="1:6" ht="12.75">
      <c r="A2" s="56"/>
      <c r="B2" s="57"/>
      <c r="C2" s="58"/>
      <c r="D2" s="118"/>
      <c r="E2" s="60"/>
      <c r="F2" s="60"/>
    </row>
    <row r="3" spans="1:6" ht="12.75">
      <c r="A3" s="59" t="s">
        <v>33</v>
      </c>
      <c r="B3" s="119" t="s">
        <v>264</v>
      </c>
      <c r="C3" s="119"/>
      <c r="D3" s="119"/>
      <c r="E3" s="119"/>
      <c r="F3" s="119"/>
    </row>
    <row r="4" spans="1:6" ht="12.75">
      <c r="A4" s="56"/>
      <c r="B4" s="57"/>
      <c r="C4" s="58"/>
      <c r="D4" s="118"/>
      <c r="E4" s="836"/>
      <c r="F4" s="60"/>
    </row>
    <row r="5" spans="1:6" ht="12.75">
      <c r="A5" s="222" t="s">
        <v>132</v>
      </c>
      <c r="B5" s="214" t="s">
        <v>124</v>
      </c>
      <c r="C5" s="234"/>
      <c r="D5" s="230"/>
      <c r="E5" s="832"/>
      <c r="F5" s="168"/>
    </row>
    <row r="6" spans="1:6" ht="12.75">
      <c r="A6" s="213"/>
      <c r="B6" s="214"/>
      <c r="C6" s="233"/>
      <c r="D6" s="231"/>
      <c r="E6" s="831"/>
      <c r="F6" s="170"/>
    </row>
    <row r="7" spans="1:6" ht="37.5">
      <c r="A7" s="162"/>
      <c r="B7" s="161" t="s">
        <v>96</v>
      </c>
      <c r="C7" s="235"/>
      <c r="D7" s="227"/>
      <c r="E7" s="831"/>
      <c r="F7" s="170"/>
    </row>
    <row r="8" spans="1:6" ht="12.75">
      <c r="A8" s="162"/>
      <c r="B8" s="305" t="s">
        <v>122</v>
      </c>
      <c r="C8" s="306" t="s">
        <v>50</v>
      </c>
      <c r="D8" s="306">
        <v>1</v>
      </c>
      <c r="E8" s="831"/>
      <c r="F8" s="170">
        <f>D8*E8</f>
        <v>0</v>
      </c>
    </row>
    <row r="9" spans="1:6" ht="12.75">
      <c r="A9" s="281"/>
      <c r="B9" s="307"/>
      <c r="C9" s="308"/>
      <c r="D9" s="286"/>
      <c r="E9" s="831"/>
      <c r="F9" s="170"/>
    </row>
    <row r="10" spans="1:6" ht="12.75">
      <c r="A10" s="222" t="s">
        <v>133</v>
      </c>
      <c r="B10" s="217" t="s">
        <v>265</v>
      </c>
      <c r="C10" s="240"/>
      <c r="D10" s="227"/>
      <c r="E10" s="831"/>
      <c r="F10" s="170"/>
    </row>
    <row r="11" spans="1:6" ht="12.75">
      <c r="A11" s="216"/>
      <c r="B11" s="217"/>
      <c r="C11" s="240"/>
      <c r="D11" s="227"/>
      <c r="E11" s="831"/>
      <c r="F11" s="170"/>
    </row>
    <row r="12" spans="1:6" ht="309" customHeight="1">
      <c r="A12" s="162"/>
      <c r="B12" s="173" t="s">
        <v>642</v>
      </c>
      <c r="C12" s="239"/>
      <c r="D12" s="227"/>
      <c r="E12" s="831"/>
      <c r="F12" s="170"/>
    </row>
    <row r="13" spans="1:6" ht="12.75">
      <c r="A13" s="220"/>
      <c r="B13" s="172" t="s">
        <v>122</v>
      </c>
      <c r="C13" s="241" t="s">
        <v>50</v>
      </c>
      <c r="D13" s="228">
        <v>1</v>
      </c>
      <c r="E13" s="833"/>
      <c r="F13" s="166">
        <f>D13*E13</f>
        <v>0</v>
      </c>
    </row>
    <row r="14" spans="1:6" ht="12.75">
      <c r="A14" s="207" t="str">
        <f>A3</f>
        <v>6.</v>
      </c>
      <c r="B14" s="208" t="s">
        <v>263</v>
      </c>
      <c r="C14" s="880"/>
      <c r="D14" s="880"/>
      <c r="E14" s="246"/>
      <c r="F14" s="210">
        <f>SUM(F8:F13)</f>
        <v>0</v>
      </c>
    </row>
    <row r="145" spans="1:6" ht="12.75" customHeight="1">
      <c r="A145" s="117"/>
      <c r="B145" s="117"/>
      <c r="C145" s="117"/>
      <c r="D145" s="117"/>
      <c r="E145" s="117"/>
      <c r="F145" s="117"/>
    </row>
    <row r="146" spans="1:6" ht="12.75" customHeight="1">
      <c r="A146" s="117"/>
      <c r="B146" s="117"/>
      <c r="C146" s="117"/>
      <c r="D146" s="117"/>
      <c r="E146" s="117"/>
      <c r="F146" s="117"/>
    </row>
    <row r="148" spans="1:6" ht="12.75" customHeight="1">
      <c r="A148" s="117"/>
      <c r="B148" s="117"/>
      <c r="C148" s="117"/>
      <c r="D148" s="117"/>
      <c r="E148" s="117"/>
      <c r="F148" s="117"/>
    </row>
    <row r="149" spans="1:6" ht="12.75" customHeight="1">
      <c r="A149" s="117"/>
      <c r="B149" s="117"/>
      <c r="C149" s="117"/>
      <c r="D149" s="117"/>
      <c r="E149" s="117"/>
      <c r="F149" s="117"/>
    </row>
    <row r="151" spans="1:6" ht="12.75" customHeight="1">
      <c r="A151" s="117"/>
      <c r="B151" s="117"/>
      <c r="C151" s="117"/>
      <c r="D151" s="117"/>
      <c r="E151" s="117"/>
      <c r="F151" s="117"/>
    </row>
  </sheetData>
  <sheetProtection password="CC3D" sheet="1"/>
  <mergeCells count="1">
    <mergeCell ref="C14:D14"/>
  </mergeCells>
  <printOptions/>
  <pageMargins left="0.7086614173228347" right="0.7086614173228347" top="0.7480314960629921" bottom="0.7480314960629921" header="0.31496062992125984" footer="0.31496062992125984"/>
  <pageSetup orientation="portrait" paperSize="9" scale="90" r:id="rId1"/>
  <headerFooter>
    <oddHeader>&amp;C&amp;"+,Uobičajeno"Reciklažno dvorište "Kloštar Podravski"</oddHeader>
  </headerFooter>
</worksheet>
</file>

<file path=xl/worksheets/sheet9.xml><?xml version="1.0" encoding="utf-8"?>
<worksheet xmlns="http://schemas.openxmlformats.org/spreadsheetml/2006/main" xmlns:r="http://schemas.openxmlformats.org/officeDocument/2006/relationships">
  <sheetPr>
    <tabColor rgb="FFFFC000"/>
  </sheetPr>
  <dimension ref="A1:F98"/>
  <sheetViews>
    <sheetView view="pageBreakPreview" zoomScale="85" zoomScaleSheetLayoutView="85" workbookViewId="0" topLeftCell="A66">
      <selection activeCell="E89" sqref="E89"/>
    </sheetView>
  </sheetViews>
  <sheetFormatPr defaultColWidth="9.33203125" defaultRowHeight="12.75"/>
  <cols>
    <col min="1" max="1" width="8.83203125" style="125" customWidth="1"/>
    <col min="2" max="2" width="54.83203125" style="125" customWidth="1"/>
    <col min="3" max="3" width="10.83203125" style="125" customWidth="1"/>
    <col min="4" max="5" width="12.83203125" style="125" customWidth="1"/>
    <col min="6" max="6" width="15.83203125" style="125" customWidth="1"/>
    <col min="7" max="16384" width="9.33203125" style="125" customWidth="1"/>
  </cols>
  <sheetData>
    <row r="1" spans="1:6" ht="12.75">
      <c r="A1" s="247" t="s">
        <v>9</v>
      </c>
      <c r="B1" s="248" t="s">
        <v>10</v>
      </c>
      <c r="C1" s="248" t="s">
        <v>11</v>
      </c>
      <c r="D1" s="248" t="s">
        <v>4</v>
      </c>
      <c r="E1" s="249" t="s">
        <v>12</v>
      </c>
      <c r="F1" s="249" t="s">
        <v>13</v>
      </c>
    </row>
    <row r="2" spans="1:6" ht="12.75">
      <c r="A2" s="126"/>
      <c r="B2" s="127"/>
      <c r="C2" s="127"/>
      <c r="D2" s="127"/>
      <c r="E2" s="128"/>
      <c r="F2" s="128"/>
    </row>
    <row r="3" spans="1:6" ht="12.75">
      <c r="A3" s="253" t="s">
        <v>34</v>
      </c>
      <c r="B3" s="254" t="s">
        <v>100</v>
      </c>
      <c r="C3" s="129"/>
      <c r="D3" s="130"/>
      <c r="E3" s="131"/>
      <c r="F3" s="132"/>
    </row>
    <row r="4" spans="1:6" ht="12.75">
      <c r="A4" s="133"/>
      <c r="B4" s="134"/>
      <c r="C4" s="135"/>
      <c r="D4" s="135"/>
      <c r="E4" s="136"/>
      <c r="F4" s="136"/>
    </row>
    <row r="5" spans="1:6" s="317" customFormat="1" ht="12.75">
      <c r="A5" s="356" t="s">
        <v>0</v>
      </c>
      <c r="B5" s="882" t="s">
        <v>101</v>
      </c>
      <c r="C5" s="882"/>
      <c r="D5" s="882"/>
      <c r="E5" s="882"/>
      <c r="F5" s="882"/>
    </row>
    <row r="6" spans="1:6" s="317" customFormat="1" ht="12.75">
      <c r="A6" s="17"/>
      <c r="B6" s="16"/>
      <c r="C6" s="15"/>
      <c r="D6" s="17"/>
      <c r="E6" s="829"/>
      <c r="F6" s="15"/>
    </row>
    <row r="7" spans="1:6" s="317" customFormat="1" ht="12.75">
      <c r="A7" s="4" t="s">
        <v>346</v>
      </c>
      <c r="B7" s="217" t="s">
        <v>126</v>
      </c>
      <c r="C7" s="354"/>
      <c r="D7" s="355"/>
      <c r="E7" s="837"/>
      <c r="F7" s="354"/>
    </row>
    <row r="8" spans="1:6" s="317" customFormat="1" ht="12.75">
      <c r="A8" s="17"/>
      <c r="B8" s="16"/>
      <c r="C8" s="15"/>
      <c r="D8" s="17"/>
      <c r="E8" s="829"/>
      <c r="F8" s="15"/>
    </row>
    <row r="9" spans="1:6" s="317" customFormat="1" ht="62.25">
      <c r="A9" s="323"/>
      <c r="B9" s="140" t="s">
        <v>127</v>
      </c>
      <c r="C9" s="15"/>
      <c r="D9" s="9"/>
      <c r="E9" s="838"/>
      <c r="F9" s="8"/>
    </row>
    <row r="10" spans="1:6" s="317" customFormat="1" ht="12.75">
      <c r="A10" s="6"/>
      <c r="B10" s="174" t="s">
        <v>122</v>
      </c>
      <c r="C10" s="15" t="s">
        <v>50</v>
      </c>
      <c r="D10" s="324">
        <v>1</v>
      </c>
      <c r="E10" s="786"/>
      <c r="F10" s="278">
        <f>D10*E10</f>
        <v>0</v>
      </c>
    </row>
    <row r="11" spans="1:6" s="317" customFormat="1" ht="12.75">
      <c r="A11" s="325"/>
      <c r="B11" s="326"/>
      <c r="C11" s="327"/>
      <c r="D11" s="26"/>
      <c r="E11" s="839"/>
      <c r="F11" s="327"/>
    </row>
    <row r="12" spans="1:6" s="317" customFormat="1" ht="12.75">
      <c r="A12" s="4" t="s">
        <v>347</v>
      </c>
      <c r="B12" s="217" t="s">
        <v>128</v>
      </c>
      <c r="C12" s="354"/>
      <c r="D12" s="355"/>
      <c r="E12" s="837"/>
      <c r="F12" s="354"/>
    </row>
    <row r="13" spans="1:6" s="317" customFormat="1" ht="12.75">
      <c r="A13" s="325"/>
      <c r="B13" s="326"/>
      <c r="C13" s="327"/>
      <c r="D13" s="26"/>
      <c r="E13" s="839"/>
      <c r="F13" s="327"/>
    </row>
    <row r="14" spans="1:6" s="317" customFormat="1" ht="191.25" customHeight="1">
      <c r="A14" s="328"/>
      <c r="B14" s="376" t="s">
        <v>507</v>
      </c>
      <c r="C14" s="135"/>
      <c r="D14" s="9"/>
      <c r="E14" s="838"/>
      <c r="F14" s="8"/>
    </row>
    <row r="15" spans="1:6" s="317" customFormat="1" ht="13.5">
      <c r="A15" s="328"/>
      <c r="B15" s="294" t="s">
        <v>284</v>
      </c>
      <c r="C15" s="135"/>
      <c r="D15" s="9"/>
      <c r="E15" s="838"/>
      <c r="F15" s="8"/>
    </row>
    <row r="16" spans="1:6" s="317" customFormat="1" ht="14.25">
      <c r="A16" s="6"/>
      <c r="B16" s="275" t="s">
        <v>26</v>
      </c>
      <c r="C16" s="135" t="s">
        <v>27</v>
      </c>
      <c r="D16" s="324">
        <v>20</v>
      </c>
      <c r="E16" s="786"/>
      <c r="F16" s="278">
        <f>D16*E16</f>
        <v>0</v>
      </c>
    </row>
    <row r="17" spans="1:6" s="317" customFormat="1" ht="12.75">
      <c r="A17" s="325"/>
      <c r="B17" s="329"/>
      <c r="C17" s="327"/>
      <c r="D17" s="26"/>
      <c r="E17" s="839"/>
      <c r="F17" s="327"/>
    </row>
    <row r="18" spans="1:6" s="317" customFormat="1" ht="12.75">
      <c r="A18" s="4" t="s">
        <v>348</v>
      </c>
      <c r="B18" s="217" t="s">
        <v>472</v>
      </c>
      <c r="C18" s="354"/>
      <c r="D18" s="355"/>
      <c r="E18" s="837"/>
      <c r="F18" s="354"/>
    </row>
    <row r="19" spans="1:6" s="317" customFormat="1" ht="12.75">
      <c r="A19" s="325"/>
      <c r="B19" s="329"/>
      <c r="C19" s="327"/>
      <c r="D19" s="26"/>
      <c r="E19" s="839"/>
      <c r="F19" s="327"/>
    </row>
    <row r="20" spans="1:6" s="566" customFormat="1" ht="37.5">
      <c r="A20" s="599"/>
      <c r="B20" s="600" t="s">
        <v>289</v>
      </c>
      <c r="C20" s="386"/>
      <c r="D20" s="601"/>
      <c r="E20" s="795"/>
      <c r="F20" s="602"/>
    </row>
    <row r="21" spans="1:6" s="566" customFormat="1" ht="12">
      <c r="A21" s="603" t="s">
        <v>59</v>
      </c>
      <c r="B21" s="600" t="s">
        <v>627</v>
      </c>
      <c r="C21" s="386"/>
      <c r="D21" s="601"/>
      <c r="E21" s="795"/>
      <c r="F21" s="602"/>
    </row>
    <row r="22" spans="1:6" s="566" customFormat="1" ht="24.75">
      <c r="A22" s="603" t="s">
        <v>59</v>
      </c>
      <c r="B22" s="600" t="s">
        <v>291</v>
      </c>
      <c r="C22" s="386"/>
      <c r="D22" s="601"/>
      <c r="E22" s="795"/>
      <c r="F22" s="602"/>
    </row>
    <row r="23" spans="1:6" s="566" customFormat="1" ht="13.5">
      <c r="A23" s="382"/>
      <c r="B23" s="385" t="s">
        <v>510</v>
      </c>
      <c r="C23" s="377" t="s">
        <v>509</v>
      </c>
      <c r="D23" s="584">
        <v>100</v>
      </c>
      <c r="E23" s="792"/>
      <c r="F23" s="381">
        <f>D23*E23</f>
        <v>0</v>
      </c>
    </row>
    <row r="24" spans="1:6" s="566" customFormat="1" ht="12">
      <c r="A24" s="382"/>
      <c r="B24" s="385"/>
      <c r="C24" s="377"/>
      <c r="D24" s="584"/>
      <c r="E24" s="792"/>
      <c r="F24" s="381"/>
    </row>
    <row r="25" spans="1:6" s="317" customFormat="1" ht="12.75">
      <c r="A25" s="325"/>
      <c r="B25" s="330"/>
      <c r="C25" s="276"/>
      <c r="D25" s="26"/>
      <c r="E25" s="839"/>
      <c r="F25" s="327"/>
    </row>
    <row r="26" spans="1:6" s="317" customFormat="1" ht="13.5">
      <c r="A26" s="4" t="s">
        <v>349</v>
      </c>
      <c r="B26" s="217" t="s">
        <v>269</v>
      </c>
      <c r="C26" s="354"/>
      <c r="D26" s="355"/>
      <c r="E26" s="837"/>
      <c r="F26" s="354"/>
    </row>
    <row r="27" spans="1:6" s="317" customFormat="1" ht="12.75">
      <c r="A27" s="325"/>
      <c r="B27" s="330"/>
      <c r="C27" s="276"/>
      <c r="D27" s="26"/>
      <c r="E27" s="839"/>
      <c r="F27" s="327"/>
    </row>
    <row r="28" spans="1:6" s="317" customFormat="1" ht="173.25" customHeight="1">
      <c r="A28" s="323"/>
      <c r="B28" s="140" t="s">
        <v>270</v>
      </c>
      <c r="C28" s="135"/>
      <c r="D28" s="9"/>
      <c r="E28" s="838"/>
      <c r="F28" s="8"/>
    </row>
    <row r="29" spans="1:6" s="317" customFormat="1" ht="14.25">
      <c r="A29" s="6"/>
      <c r="B29" s="140" t="s">
        <v>129</v>
      </c>
      <c r="C29" s="135" t="s">
        <v>30</v>
      </c>
      <c r="D29" s="324">
        <v>100</v>
      </c>
      <c r="E29" s="776"/>
      <c r="F29" s="278">
        <f>D29*E29</f>
        <v>0</v>
      </c>
    </row>
    <row r="30" spans="1:6" s="317" customFormat="1" ht="12.75">
      <c r="A30" s="325"/>
      <c r="B30" s="330"/>
      <c r="C30" s="276"/>
      <c r="D30" s="331"/>
      <c r="E30" s="840"/>
      <c r="F30" s="332"/>
    </row>
    <row r="31" spans="1:6" s="317" customFormat="1" ht="12.75">
      <c r="A31" s="4" t="s">
        <v>350</v>
      </c>
      <c r="B31" s="217" t="s">
        <v>534</v>
      </c>
      <c r="C31" s="354"/>
      <c r="D31" s="355"/>
      <c r="E31" s="837"/>
      <c r="F31" s="354"/>
    </row>
    <row r="32" spans="1:6" s="317" customFormat="1" ht="12.75">
      <c r="A32" s="325"/>
      <c r="B32" s="326"/>
      <c r="C32" s="276"/>
      <c r="D32" s="26"/>
      <c r="E32" s="839"/>
      <c r="F32" s="327"/>
    </row>
    <row r="33" spans="1:6" s="317" customFormat="1" ht="258.75" customHeight="1">
      <c r="A33" s="10"/>
      <c r="B33" s="376" t="s">
        <v>533</v>
      </c>
      <c r="C33" s="2"/>
      <c r="D33" s="12"/>
      <c r="E33" s="814"/>
      <c r="F33" s="148"/>
    </row>
    <row r="34" spans="1:6" s="317" customFormat="1" ht="14.25">
      <c r="A34" s="414"/>
      <c r="B34" s="631" t="s">
        <v>213</v>
      </c>
      <c r="C34" s="377" t="s">
        <v>509</v>
      </c>
      <c r="D34" s="584">
        <v>40</v>
      </c>
      <c r="E34" s="792"/>
      <c r="F34" s="381">
        <f>D34*E34</f>
        <v>0</v>
      </c>
    </row>
    <row r="35" spans="1:6" s="317" customFormat="1" ht="12.75">
      <c r="A35" s="325"/>
      <c r="B35" s="275"/>
      <c r="C35" s="135"/>
      <c r="D35" s="324"/>
      <c r="E35" s="776"/>
      <c r="F35" s="278"/>
    </row>
    <row r="36" spans="1:6" s="317" customFormat="1" ht="12.75">
      <c r="A36" s="325"/>
      <c r="B36" s="330"/>
      <c r="C36" s="276"/>
      <c r="D36" s="331"/>
      <c r="E36" s="840"/>
      <c r="F36" s="332"/>
    </row>
    <row r="37" spans="1:6" s="317" customFormat="1" ht="12.75">
      <c r="A37" s="4" t="s">
        <v>351</v>
      </c>
      <c r="B37" s="217" t="s">
        <v>271</v>
      </c>
      <c r="C37" s="354"/>
      <c r="D37" s="355"/>
      <c r="E37" s="837"/>
      <c r="F37" s="354"/>
    </row>
    <row r="38" spans="1:6" s="317" customFormat="1" ht="12.75">
      <c r="A38" s="325"/>
      <c r="B38" s="330"/>
      <c r="C38" s="276"/>
      <c r="D38" s="331"/>
      <c r="E38" s="840"/>
      <c r="F38" s="332"/>
    </row>
    <row r="39" spans="1:6" s="317" customFormat="1" ht="81" customHeight="1">
      <c r="A39" s="323"/>
      <c r="B39" s="140" t="s">
        <v>288</v>
      </c>
      <c r="C39" s="135"/>
      <c r="D39" s="333"/>
      <c r="E39" s="841"/>
      <c r="F39" s="334"/>
    </row>
    <row r="40" spans="1:6" s="317" customFormat="1" ht="14.25">
      <c r="A40" s="325"/>
      <c r="B40" s="294" t="s">
        <v>285</v>
      </c>
      <c r="C40" s="175" t="s">
        <v>27</v>
      </c>
      <c r="D40" s="335">
        <v>70</v>
      </c>
      <c r="E40" s="842"/>
      <c r="F40" s="278">
        <f>D40*E40</f>
        <v>0</v>
      </c>
    </row>
    <row r="41" spans="1:6" s="317" customFormat="1" ht="12.75">
      <c r="A41" s="357" t="s">
        <v>0</v>
      </c>
      <c r="B41" s="358" t="s">
        <v>102</v>
      </c>
      <c r="C41" s="54"/>
      <c r="D41" s="359"/>
      <c r="E41" s="360"/>
      <c r="F41" s="361">
        <f>SUM(F10:F40)</f>
        <v>0</v>
      </c>
    </row>
    <row r="42" spans="1:6" s="317" customFormat="1" ht="12.75">
      <c r="A42" s="336"/>
      <c r="B42" s="337"/>
      <c r="C42" s="137"/>
      <c r="D42" s="138"/>
      <c r="E42" s="137"/>
      <c r="F42" s="338"/>
    </row>
    <row r="43" spans="1:6" s="317" customFormat="1" ht="12.75">
      <c r="A43" s="356" t="s">
        <v>1</v>
      </c>
      <c r="B43" s="882" t="s">
        <v>103</v>
      </c>
      <c r="C43" s="882"/>
      <c r="D43" s="882"/>
      <c r="E43" s="882"/>
      <c r="F43" s="882"/>
    </row>
    <row r="44" spans="1:6" s="317" customFormat="1" ht="12.75">
      <c r="A44" s="18"/>
      <c r="B44" s="14"/>
      <c r="C44" s="8"/>
      <c r="D44" s="9"/>
      <c r="E44" s="838"/>
      <c r="F44" s="5"/>
    </row>
    <row r="45" spans="1:6" s="317" customFormat="1" ht="12.75">
      <c r="A45" s="4" t="s">
        <v>352</v>
      </c>
      <c r="B45" s="217" t="s">
        <v>272</v>
      </c>
      <c r="C45" s="354"/>
      <c r="D45" s="355"/>
      <c r="E45" s="837"/>
      <c r="F45" s="354"/>
    </row>
    <row r="46" spans="1:6" s="317" customFormat="1" ht="12.75">
      <c r="A46" s="18"/>
      <c r="B46" s="14"/>
      <c r="C46" s="8"/>
      <c r="D46" s="9"/>
      <c r="E46" s="838"/>
      <c r="F46" s="5"/>
    </row>
    <row r="47" spans="1:6" s="317" customFormat="1" ht="81.75" customHeight="1">
      <c r="A47" s="323"/>
      <c r="B47" s="140" t="s">
        <v>273</v>
      </c>
      <c r="C47" s="135"/>
      <c r="D47" s="9"/>
      <c r="E47" s="838"/>
      <c r="F47" s="5"/>
    </row>
    <row r="48" spans="1:6" s="317" customFormat="1" ht="14.25">
      <c r="A48" s="339"/>
      <c r="B48" s="140" t="s">
        <v>129</v>
      </c>
      <c r="C48" s="135" t="s">
        <v>30</v>
      </c>
      <c r="D48" s="340">
        <v>120</v>
      </c>
      <c r="E48" s="842"/>
      <c r="F48" s="278">
        <f>D48*E48</f>
        <v>0</v>
      </c>
    </row>
    <row r="49" spans="1:6" s="317" customFormat="1" ht="12.75">
      <c r="A49" s="357" t="s">
        <v>1</v>
      </c>
      <c r="B49" s="256" t="s">
        <v>104</v>
      </c>
      <c r="C49" s="191"/>
      <c r="D49" s="359"/>
      <c r="E49" s="362"/>
      <c r="F49" s="361">
        <f>SUM(F48)</f>
        <v>0</v>
      </c>
    </row>
    <row r="50" spans="1:6" s="317" customFormat="1" ht="12.75">
      <c r="A50" s="341"/>
      <c r="B50" s="337"/>
      <c r="C50" s="137"/>
      <c r="D50" s="138"/>
      <c r="E50" s="137"/>
      <c r="F50" s="137"/>
    </row>
    <row r="51" spans="1:6" s="317" customFormat="1" ht="12.75">
      <c r="A51" s="356" t="s">
        <v>15</v>
      </c>
      <c r="B51" s="882" t="s">
        <v>105</v>
      </c>
      <c r="C51" s="882"/>
      <c r="D51" s="882"/>
      <c r="E51" s="882"/>
      <c r="F51" s="882"/>
    </row>
    <row r="52" spans="1:6" s="317" customFormat="1" ht="12.75">
      <c r="A52" s="18"/>
      <c r="B52" s="14"/>
      <c r="C52" s="5"/>
      <c r="D52" s="9"/>
      <c r="E52" s="843"/>
      <c r="F52" s="8"/>
    </row>
    <row r="53" spans="1:6" s="317" customFormat="1" ht="12.75">
      <c r="A53" s="4" t="s">
        <v>353</v>
      </c>
      <c r="B53" s="217" t="s">
        <v>276</v>
      </c>
      <c r="C53" s="354"/>
      <c r="D53" s="355"/>
      <c r="E53" s="837"/>
      <c r="F53" s="354"/>
    </row>
    <row r="54" spans="1:6" s="317" customFormat="1" ht="12.75">
      <c r="A54" s="18"/>
      <c r="B54" s="14"/>
      <c r="C54" s="5"/>
      <c r="D54" s="9"/>
      <c r="E54" s="843"/>
      <c r="F54" s="8"/>
    </row>
    <row r="55" spans="1:6" s="317" customFormat="1" ht="84" customHeight="1">
      <c r="A55" s="323"/>
      <c r="B55" s="294" t="s">
        <v>286</v>
      </c>
      <c r="C55" s="135"/>
      <c r="D55" s="9"/>
      <c r="E55" s="829"/>
      <c r="F55" s="8"/>
    </row>
    <row r="56" spans="1:6" s="317" customFormat="1" ht="14.25">
      <c r="A56" s="339"/>
      <c r="B56" s="294" t="s">
        <v>146</v>
      </c>
      <c r="C56" s="135" t="s">
        <v>27</v>
      </c>
      <c r="D56" s="342">
        <v>4</v>
      </c>
      <c r="E56" s="776"/>
      <c r="F56" s="278">
        <f>D56*E56</f>
        <v>0</v>
      </c>
    </row>
    <row r="57" spans="1:6" s="317" customFormat="1" ht="12.75">
      <c r="A57" s="325"/>
      <c r="B57" s="326"/>
      <c r="C57" s="327"/>
      <c r="D57" s="331"/>
      <c r="E57" s="844"/>
      <c r="F57" s="343"/>
    </row>
    <row r="58" spans="1:6" s="317" customFormat="1" ht="12.75">
      <c r="A58" s="4" t="s">
        <v>354</v>
      </c>
      <c r="B58" s="217" t="s">
        <v>274</v>
      </c>
      <c r="C58" s="354"/>
      <c r="D58" s="355"/>
      <c r="E58" s="837"/>
      <c r="F58" s="354"/>
    </row>
    <row r="59" spans="1:6" s="317" customFormat="1" ht="12.75">
      <c r="A59" s="325"/>
      <c r="B59" s="326"/>
      <c r="C59" s="327"/>
      <c r="D59" s="331"/>
      <c r="E59" s="844"/>
      <c r="F59" s="343"/>
    </row>
    <row r="60" spans="1:6" s="317" customFormat="1" ht="147" customHeight="1">
      <c r="A60" s="323"/>
      <c r="B60" s="140" t="s">
        <v>275</v>
      </c>
      <c r="C60" s="8"/>
      <c r="D60" s="333"/>
      <c r="E60" s="845"/>
      <c r="F60" s="344"/>
    </row>
    <row r="61" spans="1:6" s="317" customFormat="1" ht="14.25">
      <c r="A61" s="6"/>
      <c r="B61" s="294" t="s">
        <v>146</v>
      </c>
      <c r="C61" s="135" t="s">
        <v>27</v>
      </c>
      <c r="D61" s="342">
        <v>26</v>
      </c>
      <c r="E61" s="776"/>
      <c r="F61" s="278">
        <f>D61*E61</f>
        <v>0</v>
      </c>
    </row>
    <row r="62" spans="1:6" s="317" customFormat="1" ht="12.75">
      <c r="A62" s="325"/>
      <c r="B62" s="330"/>
      <c r="C62" s="327"/>
      <c r="D62" s="331"/>
      <c r="E62" s="844"/>
      <c r="F62" s="343"/>
    </row>
    <row r="63" spans="1:6" s="317" customFormat="1" ht="12.75">
      <c r="A63" s="4" t="s">
        <v>355</v>
      </c>
      <c r="B63" s="217" t="s">
        <v>277</v>
      </c>
      <c r="C63" s="354"/>
      <c r="D63" s="355"/>
      <c r="E63" s="837"/>
      <c r="F63" s="354"/>
    </row>
    <row r="64" spans="1:6" s="317" customFormat="1" ht="12.75">
      <c r="A64" s="325"/>
      <c r="B64" s="330"/>
      <c r="C64" s="327"/>
      <c r="D64" s="331"/>
      <c r="E64" s="844"/>
      <c r="F64" s="343"/>
    </row>
    <row r="65" spans="1:6" s="317" customFormat="1" ht="93.75" customHeight="1">
      <c r="A65" s="323"/>
      <c r="B65" s="140" t="s">
        <v>278</v>
      </c>
      <c r="C65" s="135"/>
      <c r="D65" s="333"/>
      <c r="E65" s="845"/>
      <c r="F65" s="344"/>
    </row>
    <row r="66" spans="1:6" s="317" customFormat="1" ht="14.25">
      <c r="A66" s="339"/>
      <c r="B66" s="294" t="s">
        <v>146</v>
      </c>
      <c r="C66" s="135" t="s">
        <v>27</v>
      </c>
      <c r="D66" s="342">
        <v>4</v>
      </c>
      <c r="E66" s="776"/>
      <c r="F66" s="278">
        <f>D66*E66</f>
        <v>0</v>
      </c>
    </row>
    <row r="67" spans="1:6" s="317" customFormat="1" ht="12.75">
      <c r="A67" s="325"/>
      <c r="B67" s="330"/>
      <c r="C67" s="327"/>
      <c r="D67" s="331"/>
      <c r="E67" s="844"/>
      <c r="F67" s="343"/>
    </row>
    <row r="68" spans="1:6" s="317" customFormat="1" ht="12.75">
      <c r="A68" s="4" t="s">
        <v>356</v>
      </c>
      <c r="B68" s="217" t="s">
        <v>277</v>
      </c>
      <c r="C68" s="354"/>
      <c r="D68" s="355"/>
      <c r="E68" s="837"/>
      <c r="F68" s="354"/>
    </row>
    <row r="69" spans="1:6" s="317" customFormat="1" ht="12.75">
      <c r="A69" s="325"/>
      <c r="B69" s="330"/>
      <c r="C69" s="327"/>
      <c r="D69" s="331"/>
      <c r="E69" s="844"/>
      <c r="F69" s="343"/>
    </row>
    <row r="70" spans="1:6" s="317" customFormat="1" ht="96" customHeight="1">
      <c r="A70" s="323"/>
      <c r="B70" s="140" t="s">
        <v>279</v>
      </c>
      <c r="C70" s="276"/>
      <c r="D70" s="331"/>
      <c r="E70" s="844"/>
      <c r="F70" s="343"/>
    </row>
    <row r="71" spans="1:6" s="317" customFormat="1" ht="14.25">
      <c r="A71" s="345"/>
      <c r="B71" s="294" t="s">
        <v>146</v>
      </c>
      <c r="C71" s="135" t="s">
        <v>27</v>
      </c>
      <c r="D71" s="342">
        <v>6</v>
      </c>
      <c r="E71" s="776"/>
      <c r="F71" s="278">
        <f>D71*E71</f>
        <v>0</v>
      </c>
    </row>
    <row r="72" spans="1:6" s="317" customFormat="1" ht="12.75">
      <c r="A72" s="357" t="s">
        <v>15</v>
      </c>
      <c r="B72" s="881" t="s">
        <v>106</v>
      </c>
      <c r="C72" s="881"/>
      <c r="D72" s="881"/>
      <c r="E72" s="881"/>
      <c r="F72" s="361">
        <f>SUM(F56:F71)</f>
        <v>0</v>
      </c>
    </row>
    <row r="73" spans="1:6" s="317" customFormat="1" ht="12.75">
      <c r="A73" s="341"/>
      <c r="B73" s="346"/>
      <c r="C73" s="347"/>
      <c r="D73" s="138"/>
      <c r="E73" s="347"/>
      <c r="F73" s="348"/>
    </row>
    <row r="74" spans="1:6" s="317" customFormat="1" ht="12.75">
      <c r="A74" s="363" t="s">
        <v>16</v>
      </c>
      <c r="B74" s="364" t="s">
        <v>267</v>
      </c>
      <c r="C74" s="54"/>
      <c r="D74" s="52"/>
      <c r="E74" s="53"/>
      <c r="F74" s="53"/>
    </row>
    <row r="75" spans="1:6" s="317" customFormat="1" ht="12.75">
      <c r="A75" s="6"/>
      <c r="B75" s="7"/>
      <c r="C75" s="176"/>
      <c r="D75" s="9"/>
      <c r="E75" s="829"/>
      <c r="F75" s="15"/>
    </row>
    <row r="76" spans="1:6" s="317" customFormat="1" ht="12.75">
      <c r="A76" s="4" t="s">
        <v>357</v>
      </c>
      <c r="B76" s="217" t="s">
        <v>280</v>
      </c>
      <c r="C76" s="354"/>
      <c r="D76" s="355"/>
      <c r="E76" s="837"/>
      <c r="F76" s="354"/>
    </row>
    <row r="77" spans="1:6" s="317" customFormat="1" ht="12.75">
      <c r="A77" s="6"/>
      <c r="B77" s="7"/>
      <c r="C77" s="176"/>
      <c r="D77" s="9"/>
      <c r="E77" s="829"/>
      <c r="F77" s="15"/>
    </row>
    <row r="78" spans="1:6" s="317" customFormat="1" ht="84.75" customHeight="1">
      <c r="A78" s="323"/>
      <c r="B78" s="294" t="s">
        <v>281</v>
      </c>
      <c r="C78" s="349"/>
      <c r="D78" s="9"/>
      <c r="E78" s="846"/>
      <c r="F78" s="349"/>
    </row>
    <row r="79" spans="1:6" s="317" customFormat="1" ht="12.75">
      <c r="A79" s="6"/>
      <c r="B79" s="349" t="s">
        <v>282</v>
      </c>
      <c r="C79" s="135" t="s">
        <v>48</v>
      </c>
      <c r="D79" s="342">
        <v>2200</v>
      </c>
      <c r="E79" s="776"/>
      <c r="F79" s="278">
        <f>D79*E79</f>
        <v>0</v>
      </c>
    </row>
    <row r="80" spans="1:6" s="317" customFormat="1" ht="12.75">
      <c r="A80" s="357" t="s">
        <v>16</v>
      </c>
      <c r="B80" s="365" t="s">
        <v>268</v>
      </c>
      <c r="C80" s="191"/>
      <c r="D80" s="190"/>
      <c r="E80" s="191"/>
      <c r="F80" s="361">
        <f>SUM(F79:F79)</f>
        <v>0</v>
      </c>
    </row>
    <row r="81" spans="1:6" s="317" customFormat="1" ht="12.75">
      <c r="A81" s="336"/>
      <c r="B81" s="337"/>
      <c r="C81" s="137"/>
      <c r="D81" s="138"/>
      <c r="E81" s="137"/>
      <c r="F81" s="338"/>
    </row>
    <row r="82" spans="1:6" s="317" customFormat="1" ht="12.75">
      <c r="A82" s="356" t="s">
        <v>107</v>
      </c>
      <c r="B82" s="257" t="s">
        <v>108</v>
      </c>
      <c r="C82" s="53"/>
      <c r="D82" s="52"/>
      <c r="E82" s="53"/>
      <c r="F82" s="53"/>
    </row>
    <row r="83" spans="1:6" s="317" customFormat="1" ht="12.75">
      <c r="A83" s="17"/>
      <c r="B83" s="16"/>
      <c r="C83" s="15"/>
      <c r="D83" s="9"/>
      <c r="E83" s="829"/>
      <c r="F83" s="15"/>
    </row>
    <row r="84" spans="1:6" s="317" customFormat="1" ht="12.75">
      <c r="A84" s="4" t="s">
        <v>358</v>
      </c>
      <c r="B84" s="217" t="s">
        <v>283</v>
      </c>
      <c r="C84" s="354"/>
      <c r="D84" s="355"/>
      <c r="E84" s="837"/>
      <c r="F84" s="354"/>
    </row>
    <row r="85" spans="1:6" s="317" customFormat="1" ht="12.75">
      <c r="A85" s="17"/>
      <c r="B85" s="16"/>
      <c r="C85" s="15"/>
      <c r="D85" s="9"/>
      <c r="E85" s="829"/>
      <c r="F85" s="15"/>
    </row>
    <row r="86" spans="1:6" s="317" customFormat="1" ht="156" customHeight="1">
      <c r="A86" s="323"/>
      <c r="B86" s="140" t="s">
        <v>708</v>
      </c>
      <c r="C86" s="15"/>
      <c r="D86" s="9"/>
      <c r="E86" s="829"/>
      <c r="F86" s="15"/>
    </row>
    <row r="87" spans="1:6" s="317" customFormat="1" ht="12.75">
      <c r="A87" s="350"/>
      <c r="B87" s="174" t="s">
        <v>122</v>
      </c>
      <c r="C87" s="15" t="s">
        <v>50</v>
      </c>
      <c r="D87" s="342">
        <v>1</v>
      </c>
      <c r="E87" s="842"/>
      <c r="F87" s="278">
        <f>D87*E87</f>
        <v>0</v>
      </c>
    </row>
    <row r="88" spans="1:6" s="317" customFormat="1" ht="12.75">
      <c r="A88" s="357" t="s">
        <v>107</v>
      </c>
      <c r="B88" s="258" t="s">
        <v>45</v>
      </c>
      <c r="C88" s="259"/>
      <c r="D88" s="190"/>
      <c r="E88" s="259"/>
      <c r="F88" s="361">
        <f>SUM(F82:F87)</f>
        <v>0</v>
      </c>
    </row>
    <row r="89" spans="1:6" s="317" customFormat="1" ht="12.75">
      <c r="A89" s="17"/>
      <c r="B89" s="16"/>
      <c r="C89" s="15"/>
      <c r="D89" s="9"/>
      <c r="E89" s="829"/>
      <c r="F89" s="15"/>
    </row>
    <row r="90" spans="1:6" s="317" customFormat="1" ht="12.75">
      <c r="A90" s="351" t="s">
        <v>34</v>
      </c>
      <c r="B90" s="352" t="s">
        <v>109</v>
      </c>
      <c r="C90" s="250"/>
      <c r="D90" s="251"/>
      <c r="E90" s="251"/>
      <c r="F90" s="353">
        <f>F88+F80+F72+F49+F41</f>
        <v>0</v>
      </c>
    </row>
    <row r="91" spans="1:6" s="317" customFormat="1" ht="12.75">
      <c r="A91" s="200"/>
      <c r="B91" s="201"/>
      <c r="C91" s="178"/>
      <c r="D91" s="177"/>
      <c r="E91" s="178"/>
      <c r="F91" s="178"/>
    </row>
    <row r="92" spans="1:6" s="317" customFormat="1" ht="12.75">
      <c r="A92" s="311"/>
      <c r="B92" s="179"/>
      <c r="C92" s="260"/>
      <c r="D92" s="261"/>
      <c r="E92" s="260"/>
      <c r="F92" s="260"/>
    </row>
    <row r="93" spans="1:6" s="317" customFormat="1" ht="12.75">
      <c r="A93" s="200"/>
      <c r="B93" s="201"/>
      <c r="C93" s="178"/>
      <c r="D93" s="177"/>
      <c r="E93" s="178"/>
      <c r="F93" s="178"/>
    </row>
    <row r="94" spans="1:6" s="317" customFormat="1" ht="12.75">
      <c r="A94" s="312"/>
      <c r="B94" s="313"/>
      <c r="C94" s="178"/>
      <c r="D94" s="177"/>
      <c r="E94" s="178"/>
      <c r="F94" s="178"/>
    </row>
    <row r="95" spans="1:6" s="317" customFormat="1" ht="12.75">
      <c r="A95" s="200"/>
      <c r="B95" s="316"/>
      <c r="C95" s="178"/>
      <c r="D95" s="177"/>
      <c r="E95" s="252"/>
      <c r="F95" s="314"/>
    </row>
    <row r="96" spans="1:6" s="317" customFormat="1" ht="12.75">
      <c r="A96" s="311"/>
      <c r="B96" s="179"/>
      <c r="C96" s="178"/>
      <c r="D96" s="177"/>
      <c r="E96" s="178"/>
      <c r="F96" s="318"/>
    </row>
    <row r="97" spans="1:6" s="317" customFormat="1" ht="12.75">
      <c r="A97" s="200"/>
      <c r="B97" s="201"/>
      <c r="C97" s="178"/>
      <c r="D97" s="177"/>
      <c r="E97" s="178"/>
      <c r="F97" s="178"/>
    </row>
    <row r="98" spans="1:6" s="317" customFormat="1" ht="12.75">
      <c r="A98" s="319"/>
      <c r="B98" s="320"/>
      <c r="C98" s="315"/>
      <c r="D98" s="321"/>
      <c r="E98" s="321"/>
      <c r="F98" s="322"/>
    </row>
  </sheetData>
  <sheetProtection password="CC3D" sheet="1"/>
  <mergeCells count="4">
    <mergeCell ref="B72:E72"/>
    <mergeCell ref="B5:F5"/>
    <mergeCell ref="B43:F43"/>
    <mergeCell ref="B51:F51"/>
  </mergeCells>
  <printOptions/>
  <pageMargins left="0.984251968503937" right="0.5905511811023623" top="0.7480314960629921" bottom="0.7480314960629921" header="0.31496062992125984" footer="0.31496062992125984"/>
  <pageSetup firstPageNumber="1" useFirstPageNumber="1" orientation="portrait" paperSize="9" scale="90" r:id="rId1"/>
  <headerFooter>
    <oddHeader>&amp;C&amp;"Cambria,Uobičajeno"Reciklažno dvorište "Kloštar Podravski"</oddHeader>
    <oddFooter>&amp;C&amp;"Cambria,Uobičajeno"Stranica &amp;P od &amp;N</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dc:creator>
  <cp:keywords/>
  <dc:description/>
  <cp:lastModifiedBy>Korisnik</cp:lastModifiedBy>
  <cp:lastPrinted>2018-08-28T09:09:21Z</cp:lastPrinted>
  <dcterms:created xsi:type="dcterms:W3CDTF">2003-07-24T13:47:59Z</dcterms:created>
  <dcterms:modified xsi:type="dcterms:W3CDTF">2019-04-03T10:09:41Z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