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987" activeTab="10"/>
  </bookViews>
  <sheets>
    <sheet name="prva strana" sheetId="2" r:id="rId1"/>
    <sheet name="građ.- obrtnički" sheetId="1" r:id="rId2"/>
    <sheet name="Naslovna strojarski" sheetId="3" r:id="rId3"/>
    <sheet name="1 Plin građ" sheetId="4" r:id="rId4"/>
    <sheet name="2 Plin mont" sheetId="5" r:id="rId5"/>
    <sheet name="3 Strojarnica" sheetId="6" r:id="rId6"/>
    <sheet name="4 Solar" sheetId="7" r:id="rId7"/>
    <sheet name="5 Grijanje" sheetId="8" r:id="rId8"/>
    <sheet name="7 Hlađenje" sheetId="9" r:id="rId9"/>
    <sheet name="Rekapitulacija stroj." sheetId="10" r:id="rId10"/>
    <sheet name="Elektro" sheetId="11" r:id="rId11"/>
    <sheet name="Ukupna rekapit." sheetId="12" r:id="rId12"/>
  </sheets>
  <definedNames>
    <definedName name="Excel_BuiltIn_Print_Area" localSheetId="4">'2 Plin mont'!#REF!</definedName>
    <definedName name="_xlnm.Print_Area" localSheetId="7">'5 Grijanje'!$A$1:$F$54</definedName>
    <definedName name="_xlnm.Print_Area" localSheetId="8">'7 Hlađenje'!$A$1:$F$22</definedName>
    <definedName name="_xlnm.Print_Area" localSheetId="10">Elektro!$A$1:$G$318</definedName>
    <definedName name="_xlnm.Print_Area" localSheetId="2">'Naslovna strojarski'!$A$1:$F$53</definedName>
    <definedName name="_xlnm.Print_Area" localSheetId="9">'Rekapitulacija stroj.'!$A$1:$F$25</definedName>
    <definedName name="_xlnm.Print_Area" localSheetId="11">'Ukupna rekapit.'!$A$1:$F$25</definedName>
  </definedNames>
  <calcPr calcId="114210" iterateDelta="1E-4"/>
</workbook>
</file>

<file path=xl/calcChain.xml><?xml version="1.0" encoding="utf-8"?>
<calcChain xmlns="http://schemas.openxmlformats.org/spreadsheetml/2006/main">
  <c r="D242" i="1"/>
  <c r="D240"/>
  <c r="D234"/>
  <c r="D238"/>
  <c r="D224"/>
  <c r="D222"/>
  <c r="D191"/>
  <c r="D120"/>
  <c r="D116"/>
  <c r="D114"/>
  <c r="D112"/>
  <c r="D110"/>
  <c r="D89"/>
  <c r="D88"/>
  <c r="D87"/>
  <c r="D82"/>
  <c r="D80"/>
  <c r="D232"/>
  <c r="D236"/>
  <c r="D77"/>
  <c r="D76"/>
  <c r="D73"/>
  <c r="D72"/>
  <c r="D71"/>
  <c r="D67"/>
  <c r="D66"/>
  <c r="D65"/>
  <c r="D46"/>
  <c r="D52"/>
  <c r="D54"/>
  <c r="D44"/>
  <c r="D42"/>
  <c r="D40"/>
  <c r="D38"/>
  <c r="D50"/>
  <c r="D36"/>
  <c r="D62"/>
  <c r="D34"/>
  <c r="D48"/>
  <c r="D24"/>
  <c r="D9"/>
  <c r="D7"/>
  <c r="D5"/>
</calcChain>
</file>

<file path=xl/sharedStrings.xml><?xml version="1.0" encoding="utf-8"?>
<sst xmlns="http://schemas.openxmlformats.org/spreadsheetml/2006/main" count="1272" uniqueCount="719">
  <si>
    <t>Vrata opremljena kuglom za otvaranje vrata i preklopnom "leptir" WC bravom s naznakom položaja slobodno-zauzeto i mogućnošću sigurnosnog otvaranja izvana. Brava i kugla izrađeni od higijenske Nylon plastike. Vrata ovješena na tri spojnice od eloksiranog aluminija sa mesinganim trnom. U kabini se nalazi i inox vješalica. Dovratnici su u zid učvršćeni eloksiranim aluminijskim "U" profilom. Prednja i bočne linije ojačana i ukrućena gornjim G1 ovalnim eloksiranim aluminijskim profilom, presjeka 68x40 mm.</t>
  </si>
  <si>
    <t>Svi rubovi compact ploča završno obrađeni na CNC stroju sa skošenim rubovima (fazetirano).</t>
  </si>
  <si>
    <t>Svi vijci i spojna tehnika od inoxa.</t>
  </si>
  <si>
    <t>Dekor sa lagera.</t>
  </si>
  <si>
    <t>Sve prema projektnoj dokumentaciji i shemi u glavnom projektu.</t>
  </si>
  <si>
    <t>komplet</t>
  </si>
  <si>
    <t>Nabava i postava unutarnjih duplošperovanih vrata sa dovratnikom hrast natur, komplet sa svim okovom završnim lajsnama i sl. u svemu prema uputi proizvođaća i pravilu struke.</t>
  </si>
  <si>
    <t>klizna vrata 91/198,5</t>
  </si>
  <si>
    <t>vrata sa dovratnikom 91/198,5</t>
  </si>
  <si>
    <t>vrata sa dovratnikom 81/198,5</t>
  </si>
  <si>
    <t>dvokrilna vrata 120/200</t>
  </si>
  <si>
    <t>dvokrilna vrata 135/198,5</t>
  </si>
  <si>
    <t>Nabava i ugradnja peterokomorne PVC stolarije ostakljene trostruko izolirajučim staklom u svemu prema shemama stolarije. Prozore opremit isa unutarnjim pvc roletama. SVA VANJSKA STOLARIJA RAL UGRADNJA.</t>
  </si>
  <si>
    <t>prozor  50/50 cm OZ pjeskareno staklo</t>
  </si>
  <si>
    <t>prozor  60/90 cm OZ pjeskareno staklo</t>
  </si>
  <si>
    <t>prozor  110/50 cm OZ pjeskareno staklo</t>
  </si>
  <si>
    <t>protor fiksni 120/60</t>
  </si>
  <si>
    <t>prozor dvokrilni 150/115 OZ</t>
  </si>
  <si>
    <t>prozor dvokrilni 170/60 OZ</t>
  </si>
  <si>
    <t>prozor jednokrilni 90/110 OZ</t>
  </si>
  <si>
    <t>prozor trokrilni 260/160 sa vanjskom roletom</t>
  </si>
  <si>
    <t>Pvc dvokrilna ulazna vrata sa stijenom 180+40/198,5</t>
  </si>
  <si>
    <t>Pvc dvokrilna ulazna vrata  160/198,5</t>
  </si>
  <si>
    <t>Pvc dvokrilna ulazna vrata  120/198,5</t>
  </si>
  <si>
    <t>Jednokrilna ulazna vrata 91/198,5</t>
  </si>
  <si>
    <t>stolarski radovi ukupno:</t>
  </si>
  <si>
    <t>TESARSKI RADOVI</t>
  </si>
  <si>
    <t>Nabava materijala i izrada krovišta uključujući i nosivu konstrukciju terasa od jelove građe II klase. Krađu prije ugradnje obavezno zaštititi sredstvom proziv štetnika. Vidljivi dio drvene konstrukcije obavezno obojati bojom za drvo. Obračun po m2 tlocrtne plohe</t>
  </si>
  <si>
    <t>Nabava materijala i obijanje vidljivog djela obojanom lamperijom debljine 12 mm</t>
  </si>
  <si>
    <t>Nabava materijala i postava paropropusne folije za nepodaščana krovišta. Obračun po kosoj plohi.</t>
  </si>
  <si>
    <t>Nabava materijala i letvanje krovišta letvama presjeka 40/50 mm.Obračun po kosoj plohi.</t>
  </si>
  <si>
    <t>Nabava materijala i izrada ograde terase od drvenih obojanih letvica u svemu prema shemi iz projekta</t>
  </si>
  <si>
    <t>Nabava materijala i postava glinenog crijepa na krovište ( pokrovna količina 10 kom/m2)</t>
  </si>
  <si>
    <t>Nabava materijala i postava sljemenjaka na krovište , koji se pričvrščuje kopćama na podsljemenu letvu.</t>
  </si>
  <si>
    <t>Nabava i postava žaštite protiv ptica na krovište</t>
  </si>
  <si>
    <t>Nabava materijala i postava snjegobrana na krovište</t>
  </si>
  <si>
    <t>tesarski radovi ukupno :</t>
  </si>
  <si>
    <t>LIMARSKI RADOVI</t>
  </si>
  <si>
    <t>Nabava i postava opšava na krovište od plastificiranog bojanog lima u boji pokrova</t>
  </si>
  <si>
    <t>uvala RŠ 100 cmm</t>
  </si>
  <si>
    <t>horizontalni žlijeb RŠ 33 cm</t>
  </si>
  <si>
    <t>vertikalni žlijeb</t>
  </si>
  <si>
    <t>Nabava i postava limenog pokrova nadstrešnice od valovirog pocinčanog,plastificiranog obojanog lima</t>
  </si>
  <si>
    <t>limarski radovi ukupno :</t>
  </si>
  <si>
    <t>PODOPOLAGAČKI RADOVI</t>
  </si>
  <si>
    <t>Nabava i postava protukliznih podnih pločuca greis kvalitete na vanjske dijelove objekta. U cijenu uključiti sav vezni i spojni materijal kao i cokl na zidu visine 10 cm</t>
  </si>
  <si>
    <t>Nabava i postava protukliznih podnih pločica greis kvalitete . U cijenu uključiti sav vezni i spojni materijal kao i cokl na zidu visine 10 cm</t>
  </si>
  <si>
    <t>Nabava i postava zidnih keraničkih pločica komplet sa svim veznim i spojnim materijalom</t>
  </si>
  <si>
    <t>Nabava i postava troslojnog parketa na podove. U cijenu uključiti nabavu i postavu kutnih i prelaznih lajsni, te sav ostali potrebni materijal.</t>
  </si>
  <si>
    <t>podopolagački radovi ukupno :</t>
  </si>
  <si>
    <t>LIČILAČKO - FASDERSKI RADOVI</t>
  </si>
  <si>
    <t>Skidena naslaga stare boje sa dijela zidova koji ostaju</t>
  </si>
  <si>
    <t>Dvostruko gletanje  stopova. Obračun po m2 izvedenih radova</t>
  </si>
  <si>
    <t>Dvostruko gletanje zidova. Obračun po m2 izvedenih radova</t>
  </si>
  <si>
    <t>Dvostruko bojanje stropova u dijelom tonu</t>
  </si>
  <si>
    <t>Dvostruko bojanje zidova vodoperivom boju u tonu . U cijenu uključiti i djelomični popravak postojećeg zida</t>
  </si>
  <si>
    <t>Nabava materijala i izrada sustava etics  vanjske fasade od mineralne vune debljine 15 cm ( HRN. EN 13499) , zaljepljen i mehanički pričvrščen na zid, zaštičen građevinskim ljepilom sa utisnutom alkalno postojanom staklenom mrežicom izavršnom fasadnom dekorativnom žbukom ROFIX KHP 1,5V obojena. U cijenu uključena izrada skele, sav spojni i vezni materijal, kutni i nosivi elementi , u svemu prema uputi proizvođaća fasadnog sistema.</t>
  </si>
  <si>
    <t>Nabava materijala i izrada sustava etics  vanjske fasade cokla na stiroduru  XPS Fibran ETICS GF( HRN. EN 13499)  debljine 12 cm, koeficijenta toplinske provodljivosti λ=0,04, zaljepljen i mehanički pričvrščen na zid, zaštičen građevinskim ljepilom sa utisnutom alkalno postojanom staklenom mrežicom i završnom mramornim granulatom JUB kulirplast 1,8 mm premijum. U cijenu uključen sav spojni i vezni materijal, kutni i nosivi elementi , u svemu prema uputi proizvođa.</t>
  </si>
  <si>
    <t>ličilačko.fasaderski radovi :</t>
  </si>
  <si>
    <t>OKOLIŠ</t>
  </si>
  <si>
    <t>Nabava i postava panelne pocinčane, plastificirane i obojane ograde visine 2 m na za to pripremljeno betonsko postolje. U cijenu uključiti nabavu i postavu vrata komplet sa svim okovom . U svemu prema projektnoj dokumentaciji i uputi proizvođaće ograde.</t>
  </si>
  <si>
    <t>ograda</t>
  </si>
  <si>
    <t>vrata</t>
  </si>
  <si>
    <t>Nabava i postava elemenata dječjeg igrališta prema uputama proizvođaća. Sprave su kombinacija drvene i metalne konstrukcije koje se učvrščuju vijcima sa maticom. Drvo se inpregnigra i premazuje saneotrovnom i bezopasnom bojom. Matalni dio mora biti izrađen od nehrđajućeg materijala. Sva igrala moraju odgovarati standardima kavlitete i standardu dječje sigurnosti. Potrebno je izvršiti ugradnju gumirane zaštitne podloge za zaštitu od ozbiljnih povreda kod padova.Ploče su veličine 500/500/45 mm i ugrađeje se 5 m2 po igralu.</t>
  </si>
  <si>
    <t>klackalica</t>
  </si>
  <si>
    <t>ljuljačka sa 4 sjedišta</t>
  </si>
  <si>
    <t>tobogan</t>
  </si>
  <si>
    <t>vrtuljak</t>
  </si>
  <si>
    <t>pješčenik</t>
  </si>
  <si>
    <t>pjenjalica</t>
  </si>
  <si>
    <t>parkovna klupa</t>
  </si>
  <si>
    <t>gumirane ploče</t>
  </si>
  <si>
    <t>Nabava i ugradnja parkovih ivičnjaka oko parkirališta. Ivičnajci su vel.20/15/100 cm i postavljaju se na ranije pripremljnu podlogu.</t>
  </si>
  <si>
    <t>Nabijanje i pripremapodloge za asfaltiranje parkirališta i prilaza koja je već prije pripremljana. U svemu se pridržavati OTU</t>
  </si>
  <si>
    <t>Nabava i doprema i ugradnja bitumeniziranog nosivo- habajućeg sloja ( BNHS) debljine 6 cm u zbijenom stanju</t>
  </si>
  <si>
    <t>U cijenu uključiti sve troškove nabave , dopreme , ugradnje , planiranja i nabijanja asfatne mješavine.</t>
  </si>
  <si>
    <t>okoliš ukupno :</t>
  </si>
  <si>
    <t>KANALIZACIJA</t>
  </si>
  <si>
    <t>Nabava materijala i izrada revizionih armiranobetonskih revezionih šahtova u svemu prema detalju iz projektne dokumentacije uključujući adekvatni ljevanoželjezni poklopac, kinete, spoj kanalizacionih cijevi .</t>
  </si>
  <si>
    <t>Nabava i montaža skupljača masti kapaciteta 800 l u svemu prema uputi proizvođaća. U cijenu uključiti i spajanje na kanalizacioni sustav</t>
  </si>
  <si>
    <t>Nabava materijala i izrada septičke jame u svemu prema detalju iz projektne dokumentacije , uključivo i spajanje na kanalizacioni sustav , nabavu i gradnju odggovarajućih poklopaca .</t>
  </si>
  <si>
    <t>Nabava materijala i postava vanjskog razvoda kanalizacije uključujući i sav spojni i fazonski materijal. Zemljani radovi su obrađeni u zemljanim radovima.</t>
  </si>
  <si>
    <t>cijevi PVC FI 160</t>
  </si>
  <si>
    <t>cijevi PVC FI 110</t>
  </si>
  <si>
    <t>Nabava materijala i postava razvoda kanalizacije . U cijenu ukljućiti i fazonske komade, podne slivnike,revizije , čistaće, sifone za spoj perilica i sl. Obračun po m postavljene instalacije.</t>
  </si>
  <si>
    <t>cijev PVC fi 50</t>
  </si>
  <si>
    <t>cijev PVC fi 110</t>
  </si>
  <si>
    <t>cijev PVC fi 160</t>
  </si>
  <si>
    <t>Izrada tlačne probe kanalizacionog sustava na vodonepropusnost u prisutnosti nadzornog inženjera i izrada zapisnika.</t>
  </si>
  <si>
    <t>kanalizacija ukupno :</t>
  </si>
  <si>
    <t>VODOVOD</t>
  </si>
  <si>
    <t>Nabava materijala i izrada vodomjernog okna u svemu prema projektnoj dokumentaciji i uputi distributera vode</t>
  </si>
  <si>
    <t>Strojno bušenje prometnice i postava zaštitne kolone oko vodovodne cijevi. U cijenu uključiti i takse za dobijanje dozvole za bušenje prometnica od nadležnih službi.</t>
  </si>
  <si>
    <t>nabava materijala i postava opreme u vodomjerno okno ( provodna vodovodna cijev , hope spojnice, prelazni komad, pocinčane vodovodne cijevi, kuglaste slavine, vodomjer, kuglaste slavine sa ispustom, nepovratni ventil , spajanjem na gradski vodovod i vodovodnu instalaciju vrtića.) u svemu prema dokumentaciji.</t>
  </si>
  <si>
    <t>PHD cijev DN 32</t>
  </si>
  <si>
    <t>pvc cijec fi 50</t>
  </si>
  <si>
    <t>Nabava materijala i izrada vodovodne instalacije od PP-R cijevi sa odvovarajućom izolacijom. U cijenu uključiti , mabavu i ugradnju materijala, nabavu i gradnju svih spojnih i veznih djelova cjevovoda ( fiting - koljena, zaobilaznice, spojnice, kutnih ventila,..). Obračun po m gotovog cjevovoda spremnog za upotrebu.</t>
  </si>
  <si>
    <t>PP-R FI 32</t>
  </si>
  <si>
    <t>PP-R FI 25</t>
  </si>
  <si>
    <t>PP-R FI 20</t>
  </si>
  <si>
    <t>Izrada tlačne probe cjevovoda u prisustvu nadzornog inženjera i provjera tlaka nakom 24 sata i izrada zapisnika.</t>
  </si>
  <si>
    <t>Ispitivanje zdrastvene ispravnosti vode od nadležne institucije</t>
  </si>
  <si>
    <t>vodovod ukupno :</t>
  </si>
  <si>
    <t>SANITARIJE</t>
  </si>
  <si>
    <t>Nabavai ugradnja sanitarije u svemu prema projektnoj dokumentaciji komplet sa spajanjem na vodovodnu instalaciju , kanalizaciju, kutnim ventilima i sl, u svemu prema projektnoj dokumentaciji i uputi proizvođaća.</t>
  </si>
  <si>
    <t>wc školjka - dječja</t>
  </si>
  <si>
    <t>wc školjka</t>
  </si>
  <si>
    <t>vodokotilić</t>
  </si>
  <si>
    <t>umivaonik</t>
  </si>
  <si>
    <t>tuš kada</t>
  </si>
  <si>
    <t>mješalica za toplu vodu</t>
  </si>
  <si>
    <t>kuhinjska mješalica</t>
  </si>
  <si>
    <t>slavina za veš mašinu</t>
  </si>
  <si>
    <t>ogledalo</t>
  </si>
  <si>
    <t>mješalica za tuš</t>
  </si>
  <si>
    <t>držać ručnika</t>
  </si>
  <si>
    <t>držać toalet papira</t>
  </si>
  <si>
    <t>držać sapuna</t>
  </si>
  <si>
    <t>koš za smeće</t>
  </si>
  <si>
    <t>četka za čiščenje vc -a</t>
  </si>
  <si>
    <t>sanitarije ukupno :</t>
  </si>
  <si>
    <t>R E K A P I T U L A C I J A</t>
  </si>
  <si>
    <t>UKUPNO :</t>
  </si>
  <si>
    <t>PDV 25%</t>
  </si>
  <si>
    <t>građenje, projektiranje i nadzor nad gradnjom</t>
  </si>
  <si>
    <t>Koprivnica, A.Starčevića 16a, tel. 048/492-994</t>
  </si>
  <si>
    <t/>
  </si>
  <si>
    <t>fax. 048/492-994</t>
  </si>
  <si>
    <t>INVESTITOR: OPĆINA KLOŠTAR PODRAVSKI</t>
  </si>
  <si>
    <t/>
  </si>
  <si>
    <t>GRAĐEVINA:   DJEČJI VRTIĆ</t>
  </si>
  <si>
    <t>LOKACIJA :   k.č.br1227/9 k.o.Kloštar Podravski</t>
  </si>
  <si>
    <t>PROJEKTANTSKI TROŠKOVNIK</t>
  </si>
  <si>
    <t>rekonstrukcija i nadogradnja društvenog doma s prenamjenom u djećji vrtić</t>
  </si>
  <si>
    <t>Izradio:</t>
  </si>
  <si>
    <t>Vedran Petrović, dipl.ing.građ.</t>
  </si>
  <si>
    <t>PETGRAD d.o.o.</t>
  </si>
  <si>
    <t>Direktor: Vedran Petrović, dipl.ing.građ.</t>
  </si>
  <si>
    <t>KOPRIVNICA,veljača 2015.</t>
  </si>
  <si>
    <t>INVESTITOR:</t>
  </si>
  <si>
    <t>OPĆINA KLOŠTAR PODRAVSKI,</t>
  </si>
  <si>
    <t>Kralja Tomislava 2, Kloštar Podravski</t>
  </si>
  <si>
    <t>GRAĐEVINA:</t>
  </si>
  <si>
    <t>DJEČJI VRTIĆ</t>
  </si>
  <si>
    <t>LOKACIJA:</t>
  </si>
  <si>
    <t>KLOŠTAR PODRAVSKI, Oderjan 40,</t>
  </si>
  <si>
    <t>k.č.br. 1227/9, k.o. Kloštar Podravski</t>
  </si>
  <si>
    <t>PROJEKTNA TVRTKA:</t>
  </si>
  <si>
    <t>FAZA PROJEKTA:</t>
  </si>
  <si>
    <t>GLAVNI PROJEKT</t>
  </si>
  <si>
    <t>DIO PROJEKTA:</t>
  </si>
  <si>
    <t>STROJARSKI</t>
  </si>
  <si>
    <t>BROJ PROJEKTA:</t>
  </si>
  <si>
    <t>188/2014</t>
  </si>
  <si>
    <t>Z.O.P:</t>
  </si>
  <si>
    <t>STROJARSKIH INSTALACIJA</t>
  </si>
  <si>
    <t>sa projektantskim cijenama</t>
  </si>
  <si>
    <t>Projektant</t>
  </si>
  <si>
    <t>Darko Rački, dipl. ing. str.</t>
  </si>
  <si>
    <t>Koprivnica, siječanj 2015.</t>
  </si>
  <si>
    <t>Napomene:</t>
  </si>
  <si>
    <t>Ako drugačije nije navedeno u jedinične cijene stavki troškovnika potrebno je uračunati i:</t>
  </si>
  <si>
    <t>Solarni dio instalacije može se izvesti naknadno kod čega treba izvesti samo predinstalaciju bakrenih cijevi solarnog medija od strojarnice do pozicije postavljanja kolektorskog polja na krovu.</t>
  </si>
  <si>
    <t xml:space="preserve"> - transport materijala na gradilište</t>
  </si>
  <si>
    <t xml:space="preserve"> - sitni potrošni materijal kao vijci, brtve, kisik,</t>
  </si>
  <si>
    <t xml:space="preserve">   acetilen, elektrode i sl.</t>
  </si>
  <si>
    <t xml:space="preserve"> - probijanje potrebnih manjih otvora i rupa u</t>
  </si>
  <si>
    <t xml:space="preserve">   građevinskim elementima</t>
  </si>
  <si>
    <t xml:space="preserve"> - ugradnju do potpune pogonske sposobnosti</t>
  </si>
  <si>
    <t xml:space="preserve"> - tlačne probe, podešavanja i probne pogone.</t>
  </si>
  <si>
    <t>Opremu treba odabirati iz proizvodnog programa renomiranih tvrtki, koje imaju u Hrvatskoj kvalitetan servis i konstantno osigurane rezervne dijelove.</t>
  </si>
  <si>
    <t>Oprema mora imati ateste, garancije, upute za korištenje i održavanje na hrvatskom jeziku te za opremu inozemnih proizvođača certifikate o usklađenosti s Hrvatskim normama.</t>
  </si>
  <si>
    <t>PLIN VANJSKI GRAĐEVINSKI RADOVI</t>
  </si>
  <si>
    <t>1.1.</t>
  </si>
  <si>
    <t>Iskolčenje trase ukapanja priključka plina.</t>
  </si>
  <si>
    <t>1.2.</t>
  </si>
  <si>
    <t xml:space="preserve">Iskop rova u tlu III i IV kategorije, širine 0.5 m i dubine oko 1.35 m, uz pridržavanje propisa za tu vrstu radova. Stavkom su obuhvaćena proširenja kanala za radove u rovu. Iskop se vši dijelom na trasi postojećeg priključka plina koji se skraćuje (na trasi duljine oko 27 m od ukupno 50 m). </t>
  </si>
  <si>
    <t>strojni iskop oko 60%</t>
  </si>
  <si>
    <t>ručni iskop oko 40%</t>
  </si>
  <si>
    <t>1.3.</t>
  </si>
  <si>
    <t>Planiranje dna rova u širini 0.5 m na trasi polaganja cjevovoda.</t>
  </si>
  <si>
    <t>1.4.</t>
  </si>
  <si>
    <t>Dobava čistog pijeska, raspoređivanje po dnu rova u sloju debljine 10 cm prije polaganja plinskih cijevi i zatrpavanje položenih plinskih cijevi slojem pijeska debljine 10 cm iznad cijevi (ukupna visina sloja pijeska 25 cm).</t>
  </si>
  <si>
    <t>1.5.</t>
  </si>
  <si>
    <t>Zatrpavanje rova zemljom od iskopa, u slojevima visine 30 cm, uz močanje i nabijanje.</t>
  </si>
  <si>
    <t>1.6.</t>
  </si>
  <si>
    <t>Odvoženje viška zemlje na deponiju.</t>
  </si>
  <si>
    <t>1.7.</t>
  </si>
  <si>
    <t>Betoniranje temelja plinske mjerno redukcijske stanice betonom MB20.</t>
  </si>
  <si>
    <t>PLIN VANJSKI GRAĐEVINSKI RADOVI UKUPNO:</t>
  </si>
  <si>
    <t>PLIN MONTAŽNI RADOVI</t>
  </si>
  <si>
    <t>2.1.</t>
  </si>
  <si>
    <t>Dobava i montaža u rov, cijevi za zemni plin, iz tvrdog polietilena koje moraju odgovarati normama prEN 1555-2, ISO 4437 i DIN 8074. Instalacija treba biti izvedena iz cijevi klase S5, odnosa dimenzija SDR 11, za radni tlak do 10 bar. U cijenu uračunati fazonske komade, spojnice za elektrozavarivanje i traku za obilježavanje plinovoda. Traku za obilježavanje plinovoda, širine 6 cm, žute boje, sa ispisanim tekstom upozorenja na prisustvo plinovoda, položiti 30 cm iznad PE cijevi. Prilikom isporuke potrebno je za cijevi dostaviti ateste o izvršenim tehničkim ispitivanjima i analizama.</t>
  </si>
  <si>
    <t>cijev PE 32x2.9 mm</t>
  </si>
  <si>
    <t>cijev PE 40x3.7 mm</t>
  </si>
  <si>
    <t>Adapter PE32 - Če∅33.7</t>
  </si>
  <si>
    <t>prijelazni komad PE 32 mm - čelik 33.7</t>
  </si>
  <si>
    <t>prijelazni komad PE 40 mm - čelik 42.4</t>
  </si>
  <si>
    <t>T komad PE 32 mm sa elektrozavojnicama</t>
  </si>
  <si>
    <t>redukcija PE 40/32 mm sa elektrozavojnicama</t>
  </si>
  <si>
    <r>
      <t xml:space="preserve">PVC bužir </t>
    </r>
    <r>
      <rPr>
        <sz val="10"/>
        <rFont val="Arial"/>
        <family val="2"/>
        <charset val="238"/>
      </rPr>
      <t>ø</t>
    </r>
    <r>
      <rPr>
        <sz val="9"/>
        <rFont val="Arial"/>
        <family val="2"/>
        <charset val="238"/>
      </rPr>
      <t>40 mm</t>
    </r>
  </si>
  <si>
    <t>2.2.</t>
  </si>
  <si>
    <t>Dobava i ugradnja čelične zaštitne cijevi za zaštitu PE cijevi na izlazu iznad tla.</t>
  </si>
  <si>
    <t>U stavku   uključiti pripremu vanjske površine za izvođenje antikorozivne zaštite (čišćenjem do metalnog sjaja) te izvođenje antikorozivne zaštite  premazivanjem primerom i omatanjem plastizol trakom. Preklop trake kod omatanja mora iznositi min. 25 %.</t>
  </si>
  <si>
    <t>Zaštitna cijev ø60.3x2.9</t>
  </si>
  <si>
    <t>2.3.</t>
  </si>
  <si>
    <t>Dobava i ugradnja u rov, čeličnih bešavnih cijevi, prema standardu HRN  C.B5.221 i cijevnih lukova, prema standardu HRN M.B6.821., s krajevima skošenim za zavarivanje.</t>
  </si>
  <si>
    <t>ø33.7x3.25</t>
  </si>
  <si>
    <t>ø42.4x3.25</t>
  </si>
  <si>
    <t>ø33.7 cijevni luk</t>
  </si>
  <si>
    <t>ø42.4 cijevni luk</t>
  </si>
  <si>
    <t>2.4.</t>
  </si>
  <si>
    <t>Dobava i ugradnja čeličnih bešavnih cijevi, prema standardu HRN  C.B5.221 i cijevnih lukova, prema standardu HRN M.B6.821., s krajevima skošenim za zavarivanje. U stavku   uključiti pripremu vanjske površine za izvođenje antikorozivne zaštite (čišćenjem do metalnog sjaja) te izvođenje antikorozivne zaštite  premazivanjem sa dva sloja temeljne boje za čelik. U cijenu uračunati jednostruke cijevne pričvrsnice i ukrasne rozete.</t>
  </si>
  <si>
    <t>ø21.3x2.65</t>
  </si>
  <si>
    <t>ø26.9x2.65</t>
  </si>
  <si>
    <t>proturne cijevi</t>
  </si>
  <si>
    <t>2.5.</t>
  </si>
  <si>
    <t>Izvedba završne antikorozivne zaštite vidljivog cjevovoda zemnog plina sa dva sloja laka žute nijanse ili druge nijanse po izboru arhitekta ili investitora, u kojem slučaju je obavezno označavanje plinskih cijevi prstenovima žute boje. Prije bojenja izvršiti pripremu površine za bojanje i popravak temeljnog premaza oštećenog kod montaže.</t>
  </si>
  <si>
    <t>2.6.</t>
  </si>
  <si>
    <t>Dobava i ugradnja regulatora tlaka zemnog plina, proizvod jednako vrijedan kao Molvico tip AC 15, 3 bar / 22 mbar, s holenderima.</t>
  </si>
  <si>
    <t>2.7.</t>
  </si>
  <si>
    <t>Dobava i ugradnja dvocjevnog vatrootpornog volumetrijsko membranskog plinomjera sa temperaturnom kompenzacijom i sa davačem impulsa. Plinomjer proizvod jednako vrijedan kao Elster BK-G4 DN 25, 0.04 do 6 m3n/h, s maticama i spojnicama, baždaren.</t>
  </si>
  <si>
    <t>2.8.</t>
  </si>
  <si>
    <t>kompaktni radio modul za daljinsko očitanje membranskih plinomjera sa ugrađenim reed 
senzorom, proizvod jednako vrijedan "M-Bus GasPulsar".</t>
  </si>
  <si>
    <t>2.9.</t>
  </si>
  <si>
    <t>Dobava i ugradnja samostojećeg limenog ormara plinske mjerno-redukcijske postaje za jedan plinomjer, okvirnih dimenzija LxHxB=0.6x0.6x0.3 m.</t>
  </si>
  <si>
    <t>Ormarić se montira donjim krajem 80 cm iznad tla na noge zalivene u betonske temelje. Ormarić izvesti iz inox lima i profila, sa vratima na zaključavanje, sa ventilacijskim otvorima i otvorom na mjestu očitavanja plinomjera.</t>
  </si>
  <si>
    <t>Nakon montaže na vratima ormarića istaknuti naljepnice upozorenja s natpisima:</t>
  </si>
  <si>
    <t xml:space="preserve">"ZONA OPASNOSTI",
"ZABRANJEN PRISTUP S OTVORENIM   PLAMENOM",
"ZABRANJENA UPOTREBA ISKREĆEG ALATA".
</t>
  </si>
  <si>
    <t>2.10.</t>
  </si>
  <si>
    <t>Dobava i ugradnja navojnog hvatača nečistoća za zemni plin.</t>
  </si>
  <si>
    <t>DN 25 mm</t>
  </si>
  <si>
    <t>2.11.</t>
  </si>
  <si>
    <t>Dobava i ugradnja navojne kuglaste slavine sa ručicom, za zemni plin.</t>
  </si>
  <si>
    <t>DN 20 mm</t>
  </si>
  <si>
    <t>DN 15 mm</t>
  </si>
  <si>
    <t>2.12.</t>
  </si>
  <si>
    <t>Priključenje plinskih trošila čvrstim priključkcima, rastavljivo samo alatom.</t>
  </si>
  <si>
    <t>2.13.</t>
  </si>
  <si>
    <t>Ispitivanje instalacije nemjerenog i mjerenog zemnog plina na čvrstoću i nepropusnost pod nadzorom distributera. O rezultatima ispitivanja sastaviti zapisnik.</t>
  </si>
  <si>
    <t>PLIN MONTAŽNI RADOVI UKUPNO:</t>
  </si>
  <si>
    <t>STROJARNICA</t>
  </si>
  <si>
    <t>3.1.</t>
  </si>
  <si>
    <t>Dobava i ugradnja do pune pogonske sposobnosti plinskog zidnog kondenzacijskog cirkulacijskog grijača neovisnog o zraku u prostoriji.</t>
  </si>
  <si>
    <t>Grijač proizvod jednako vrijedan kao "Vaillant" ecoTEC PRO VU INT I 246/5-3, nazivnog toplinskog učina grijanja 6.2 do 24 kW kod 80/60°C.</t>
  </si>
  <si>
    <t>Grijač dobaviti kao kompletnu jedinicu opremljenu za potpuno samostalan i siguran rad sa integriranim svim propisanim elementima sigurnosno tehničke opreme i regulacije.</t>
  </si>
  <si>
    <t>U cijenu uključiti potreban pribor za spajanje za nadžbuknu ugradnju.</t>
  </si>
  <si>
    <t>3.2.</t>
  </si>
  <si>
    <t>Dobava i ugradnja do pune pogonske sposobnosti elemenata koaksijalnog zrako - dimovodnog sustava ∅60 / 100 mm za plinski grijač iz prethodne stavke, ukupne duljine oko 1.5 m.</t>
  </si>
  <si>
    <t>Koaksijalna cijev vodi se vertikalno iznad grijača oko 0.6 m, oko 03 m kroz kosi strop iz GK ploča i kosi krov strojarnice nagiba 30° i nadvisuje krov oko 0.6 m.</t>
  </si>
  <si>
    <t>3.3.</t>
  </si>
  <si>
    <t>Dobava i ugradnja do pune pogonske sposobnosti solarnog regulatora, proizvod jednako vrijedan kao "Vaillant" auroMATIC 620/3. U cijenu uključiti potrebne senzore i regulator u varijanti za upravljanje:</t>
  </si>
  <si>
    <t xml:space="preserve"> -</t>
  </si>
  <si>
    <t>solarnim sustavom sa jednim kolektorskim poljem sa solarnom stanicom 6 lit/min., sa osjetnikom maksimalne temperature kolektorskog polja i osjetnikom temperature za mjerenje prinosa;</t>
  </si>
  <si>
    <t>kombiniranim spremnikom kao Vaillant auroSTOR VPS SC 700 sa dva temperaturna osjetnika ogrjevne vode i sa osjetnikom temperature spremnika PTV;</t>
  </si>
  <si>
    <t>hidrauličkim blokom sa dva troputna ventila za optimizirano povezivanje kombiniranog spremnika, plinskog grijača, kruga grijanja i dogrijavanja PTV;</t>
  </si>
  <si>
    <t>direktnim krugom toplovodnog grijanja sa hidrauličkom skretnicom sa osjetnicima temperature polaza skretnice i temperature povrata kruga grijanja te sa cirkulacijskom pumpom kruga grijanja;</t>
  </si>
  <si>
    <t>pumpom za recirkulaciju PTV;</t>
  </si>
  <si>
    <t>cirkulacijskim kondenzacijskim plinskim grijačem.</t>
  </si>
  <si>
    <t>3.4.</t>
  </si>
  <si>
    <t>Dobava i ugradnja do pune pogonske sposobnosti digitalnog sobnog korektora grijanja sa registriranjem sobne temperature.</t>
  </si>
  <si>
    <t>Korektor proizvod jednako vrijedan kao VR 90/3 ugrađuje se u dnevnoj sobi na visini 1.5 m iznad poda i povezuje sa solarnim regulatorom iz prethodne stavke.</t>
  </si>
  <si>
    <t>3.5.</t>
  </si>
  <si>
    <t>Dobava i ugradnja do pune pogonske sposobnosti vertikalnog kombiniranog spremnika za akumulaciju ogrjevne vode sa integriranim potopljenim izravno / neizravno grijanim spremnikom PTV i integriranim solarnim izmjenjivačem topline.</t>
  </si>
  <si>
    <t>Spremnik proizvod jednako vrijedan kao "Vaillant" auroSTOR VPS SC 700, ukupnog volumena 670 lit, volumena za akumulaciju ogrjevne vode 490 lit,  PN 3 bar, tmax=95°C, sa integriranim spremnikom PTV  volumena 180 lit, PN 10 bar, tmax=95°C, trajnog kapaciteta 610 lit/h PTV kod 80°C/10°C/45°C/24 kW, gubitka topline 3.6 kWh/24h.</t>
  </si>
  <si>
    <t>3.6.</t>
  </si>
  <si>
    <t>Dobava i ugradnja do pune pogonske sposobnosti hidrauličkog bloka, proizvod jednako vrijedan kao  "Vaillant", za optimizirano povezivanje kombiniranog spremnika kao VPS SC 700 iz prethodne stavke, plinskog grijača, kruga grijanja i dogrijavanja PTV.</t>
  </si>
  <si>
    <t>Hidraulički blok sa dva 3-putna ventila, 2 zaporna ventila, 2 termometra i 2 protupovratna ventila, toplinski izoliran.</t>
  </si>
  <si>
    <t>3.7.</t>
  </si>
  <si>
    <t>Dobava i ugradnja bakrenih cijevi toplovodnog grijanja. Bakrene cijevi za instalacije u građevinarstvu, izrađene prema standardima DIN 1786 i DIN 1754 / list 3, predviđene za spajanje kapilarnim lemljenjem, lemljenjem srebrnim lemovima, zavarivanjem i mehaničkim spojnicama. Isporuka cijevi u tvrdom stanju, u obliku neizoliranih palica dužine do 5 m.</t>
  </si>
  <si>
    <t>U cijenu uračunati dobavu i ugradnju cijevnih pričvrsnica, ukrasnih PVC rozeta i zaštitnih cijevi iz polietilena na mjestima prodora cijevi kroz zid ili međuetažnu konstrukciju.</t>
  </si>
  <si>
    <t>ø15x1 mm</t>
  </si>
  <si>
    <t>ø22x1 mm</t>
  </si>
  <si>
    <t>ø28x1,5 mm</t>
  </si>
  <si>
    <t>3.8.</t>
  </si>
  <si>
    <t>Dobava i ugradnja fitinga za spajanje bakrenih cijevi, izrađenih iz bakra ili crvenog lijeva prema standardu DIN 2856. Stavka obuhvaća iznos u Visini 40 % isporuke bakrenih cijevi iz prethodne stavke.</t>
  </si>
  <si>
    <t>kompleta</t>
  </si>
  <si>
    <t>3.9.</t>
  </si>
  <si>
    <t>Dobava i ugradnja na bakrene cijevi toplinsko izolacionih plašteva, proizvod jednakovrijedan kao "ACOTUBE HS".</t>
  </si>
  <si>
    <t>za Cu cijev ø22</t>
  </si>
  <si>
    <t>za Cu cijev ø28</t>
  </si>
  <si>
    <t>3.10.</t>
  </si>
  <si>
    <t>Dobava i ugradnja zatvorene ekspanzijske posude s membranom za centralno grijanje, ukupnog volumena 125 litara, tlaka plina 0.8 bar, tlaka hladnog / toplog sustava 1.2 / 2 bar, nazivnog tlaka NP 6 bar.</t>
  </si>
  <si>
    <t>3.11.</t>
  </si>
  <si>
    <t>Dobava i ugradnja zatvorene ekspanzijske posude s membranom za sanitarnu vodu, volumena 24 litre, za radni tlak 10 bar.</t>
  </si>
  <si>
    <t>3.12.</t>
  </si>
  <si>
    <t>Dobava i ugradnja sigurnosnog ventila za sanitarnu vodu, sa tlakom početka otvaranja 6 bara.</t>
  </si>
  <si>
    <t>3.13.</t>
  </si>
  <si>
    <t xml:space="preserve">Dobava i ugradnja Hidrauličke skretnice, proizvod jednako vrijedan kao "Vaillant" WH 27, 2 m³/h, priključak 1“.
</t>
  </si>
  <si>
    <t>3.14.</t>
  </si>
  <si>
    <t xml:space="preserve">Dobava i ugradnja cirkulacijske pumpe energetskog razreda A za toplovodno grijanje, proizvod jednako vrijedan kao Grundfos ALPHA2 L 25-60 180, Nel = 5 do 45 W, I = 0.05 do 0.38 A, V = 2 m3/h, H = 3 m.s.v.
</t>
  </si>
  <si>
    <t>3.15.</t>
  </si>
  <si>
    <t>Dobava i ugradnja cirkulacijske pumpe energetskog razreda A, sa kućištem iz nehrđajučeg čelika, za recirkulaciju tople sanitarne vode, proizvod jednako vrijedan kao Grundfos ALPHA2 25-40 N, Nel = 5 do 22 W, I = 0.05 do 0.19 A, V = 1.5 m3/h, H = 2 m.s.v.</t>
  </si>
  <si>
    <t>3.16.</t>
  </si>
  <si>
    <t>Dobava i ugradnja kompaktne termostatske mješalice za toplu sanitarnu vodu, proizvod jednakovrijedan kao ACV Compact MIX 25, 1”.</t>
  </si>
  <si>
    <t>Termostatska mješalica sa područjem podešavanja izlazne temperature PTV 30°C do 60°C, s regulacijom temperature cirkulacijskog kruga, sa 2 zaporno - nepovratna ventila i 3 uronjena termometra.</t>
  </si>
  <si>
    <t>3.17.</t>
  </si>
  <si>
    <t>Dobava i ugradnja do pune pogonske sposobnosti Nalijegajućeg termostata, proizvod jednako vrijedan kao "Vaillant" VRC 9642.</t>
  </si>
  <si>
    <t>3.18.</t>
  </si>
  <si>
    <t>Dobava i ugradnja kuglaste slavine sa teflonskim brtvljenjem, za centralno grijanje, sa navojnim priključcima i ručicom.</t>
  </si>
  <si>
    <t>3.19.</t>
  </si>
  <si>
    <t>Dobava i ugradnja kuglaste slavine sa teflonskim brtvljenjem, za sanitarnu vodu, sa navojnim priključcima i ručicom.</t>
  </si>
  <si>
    <t>3.20.</t>
  </si>
  <si>
    <t>Dobava i ugradnja hvataća nečistoća za centralno grijanje, sa navojnim priključcima.</t>
  </si>
  <si>
    <t>3.21.</t>
  </si>
  <si>
    <t>Dobava i ugradnja nepovratnog ventila sa navojnim priključcima, za centralno grijanje.</t>
  </si>
  <si>
    <t>3.22.</t>
  </si>
  <si>
    <t>Dobava i ugradnja nepovratnog ventila sa navojnim priključcima, za sanitarnu vodu.</t>
  </si>
  <si>
    <t>3.23.</t>
  </si>
  <si>
    <t>Dobava i ugradnja slavine za punjenje i pražnjenje, u kompletu sa čepom, lančićem i nastavkom za crijevo.</t>
  </si>
  <si>
    <t>DN15 (R 1/2”)</t>
  </si>
  <si>
    <t>3.24.</t>
  </si>
  <si>
    <t xml:space="preserve">Dobava i ugradnja manometra ø100 mm, mjernog područja 0 do 6 bar, sa manometarskom slavinom DN 15, za centralno grijanje. </t>
  </si>
  <si>
    <t>3.25.</t>
  </si>
  <si>
    <t xml:space="preserve">Dobava i ugradnja manometra ø100 mm, mjernog područja 0 do 10 bar, sa manometarskom slavinom DN 15, za sanitarnu vodu. </t>
  </si>
  <si>
    <t>3.26.</t>
  </si>
  <si>
    <t>Dobava i ugradnja automatskog odzračnog ventila za vertikale grijanja.</t>
  </si>
  <si>
    <t>3.27.</t>
  </si>
  <si>
    <t>Dobava i ugradnja automatskog odzračnog ventila za sanitarnu vodu.</t>
  </si>
  <si>
    <t>3.28.</t>
  </si>
  <si>
    <t>Punjenje sistema vodom i hladna tlačna proba toplovodne instalacije.</t>
  </si>
  <si>
    <t>3.29.</t>
  </si>
  <si>
    <t>Topla tlačna proba svih sustava kod radnih tlakova. Tokom tople tlačne probe izvršiti potrebna podešavanja i balansiranje, ispitati funkcionalnost sve ugrađene opreme, izvršiti namještanje parametara na solarnom regulatoru i obuku rukovaoca te predati uputstava na hrvatskom jeziku za rukovanje i održavanje.</t>
  </si>
  <si>
    <t>STROJARNICA UKUPNO:</t>
  </si>
  <si>
    <t>SOLARNA INSTALACIJA</t>
  </si>
  <si>
    <t>4.1.</t>
  </si>
  <si>
    <t>Dobava i ugradnja do pune pogonske sposobnosti solarne stanice za protok 6 lit/minuti, proizvod jednako vrijedan kao "Vaillant".</t>
  </si>
  <si>
    <t>Stanica sadrži zidne nosače, cirkulacijsku 3-stupanjsku crpku, 2 kuglasta ventila, 2 protupovratna ventila, 2 KFE-slavine 1/2”, 2 termometra, 1 manometar, graničnik protoka s limitatorom za 6 l/min, sigurnosni ventil 6 bara, fleksibilnu cijev za priključak membranske ekspanzijske posude sa zidnim držačem i vijčanim spojem eksp. posude, pripremu za priključak predspojne posude.</t>
  </si>
  <si>
    <t>U cijenu uključiti dobavu i ugradnju do pune pogonske sposobnosti solarne ekspanzijske posude volumena 35 litara PN 10 bar, solarne predspojne posude volumena 5 litara, solarne prihvatne posude na ispustu sigurnosnog ventila volumena 12 litara.</t>
  </si>
  <si>
    <t>4.2.</t>
  </si>
  <si>
    <t>Dobava i ugradnja do pune pogonske sposobnosti kolektorskog polja neto površine 8 m2, sa četiri vakumska kolektora, proizvod jednako vrijedan kao "Vaillant" auroTHERM exclusiv VTK 1140, 2.28/2.0 m2, BxHxD = 1390/1640x100 mm, tstagn = 295°C, PN 10 bar. Kolektori se ugrađuju u serijskom spoju u dva reda po dva kolektora.</t>
  </si>
  <si>
    <t>U cijenu uračunati dobavu i ugradnju:</t>
  </si>
  <si>
    <t>nosača i pribora za montažu na kosi krov
nagiba 30°;</t>
  </si>
  <si>
    <t>hidrauličkih osnovnih i produžnih spojnih setova;</t>
  </si>
  <si>
    <t>solarnog odzračnika sa zapornim ventilom;</t>
  </si>
  <si>
    <t>4.3.</t>
  </si>
  <si>
    <t>SVEUKUPNO</t>
  </si>
  <si>
    <t xml:space="preserve">UKUPNO (kn) </t>
  </si>
  <si>
    <t>Dobava i ugradnja bakrenih cijevi solarnog medija. Bakrene cijevi za instalacije u građevinarstvu, izrađene prema standardima DIN 1786 i DIN 1754 / list 3, predviđene za spajanje kapilarnim lemljenjem, lemljenjem srebrnim lemovima, zavarivanjem i mehaničkim spojnicama. Isporuka cijevi u tvrdom stanju, u obliku neizoliranih palica dužine do 5 m.</t>
  </si>
  <si>
    <t>U cijenu uračunati dobavu i ugradnju cijevnih pričvrsnica i zaštitnih cijevi na mjestima prodora cijevi kroz zid ili strop.</t>
  </si>
  <si>
    <t>ø18x1 mm</t>
  </si>
  <si>
    <t>4.4.</t>
  </si>
  <si>
    <t>4.5.</t>
  </si>
  <si>
    <t>Dobava i ugradnja na bakrene cijevi iz prethodnih stavki toplinske izolacije za solarne sustave, proizvod jednako vrijedan kao K FLEX SOLAR debljine 19 mm.</t>
  </si>
  <si>
    <t>za Cu cijev ø18 mm</t>
  </si>
  <si>
    <t>4.6.</t>
  </si>
  <si>
    <t>Dobava i ugradnja automatskog separatora zraka 3/4” za solarni sustav za radni tlak 10 bara.</t>
  </si>
  <si>
    <t>4.7.</t>
  </si>
  <si>
    <t>Dobava i ugradnja kuglaste slavine sa teflonskim brtvljenjem, za solarni sustav, sa navojnim priključcima i ručicom.</t>
  </si>
  <si>
    <t>4.8.</t>
  </si>
  <si>
    <t>Hladna tlačna proba i punjenje solarnog sistema sa 35 litara solarne tekućine.</t>
  </si>
  <si>
    <t>SOLARNA INSTALACIJA UKUPNO:</t>
  </si>
  <si>
    <t>RADIJATORSKO GRIJANJE</t>
  </si>
  <si>
    <t>5.1.</t>
  </si>
  <si>
    <t>Dobava i ugradnja čeličnih kompaktnih pločastih ventilskih radijatora, proizvod jednako vrijedan kao "Vaillant" vaiRAD.</t>
  </si>
  <si>
    <t>Radijatore dobaviti kompletirane sa ventilskim garniturama sa donje strane za priključak iz zida, sa termostatskim glavama, sa slijepim čepovima, sa čepovima za odzračivanje i sa odzračnim ventilima. Radijatori se isporučuju u zaštitnom pakovanju, tvornički završno lakirani bijelom bojom RAL 9016:</t>
  </si>
  <si>
    <t>K/V-11 visine 600 mm duljine  500 mm</t>
  </si>
  <si>
    <t>K/V-21 visine 600 mm duljine  500 mm</t>
  </si>
  <si>
    <t>K/V-22 visine 600 mm duljine  800 mm</t>
  </si>
  <si>
    <t>K/V-22 visine 600 mm duljine  900 mm</t>
  </si>
  <si>
    <t>K/V-22 visine 600 mm duljine  1200 mm</t>
  </si>
  <si>
    <t>K/V-22 visine 600 mm duljine  2000 mm</t>
  </si>
  <si>
    <t>K/V-22 visine 900 mm duljine  1200 mm</t>
  </si>
  <si>
    <t>K/V-22 visine 900 mm duljine  1500 mm</t>
  </si>
  <si>
    <t>K/V-22 visine 900 mm duljine  1800 mm</t>
  </si>
  <si>
    <t>5.2.</t>
  </si>
  <si>
    <t>Dobava i ugradnja čeličnih kompaktnih pločastih radijatora, proizvod jednako vrijedan kao "Vaillant" vaiRAD.</t>
  </si>
  <si>
    <t>Radijatore dobaviti kompletirane sa slijepim i redukcionim čepovima, sa čepovima za odzračivanje i sa odzračnim ventilima. Radijatori se isporučuju u zaštitnom pakovanju, tvornički završno lakirani bijelom bojom RAL 9016:</t>
  </si>
  <si>
    <t>K-22 visine 600 mm duljine  800 mm</t>
  </si>
  <si>
    <t>K-22 visine 900 mm duljine  1500 mm</t>
  </si>
  <si>
    <t>5.3.</t>
  </si>
  <si>
    <t>Dobava i ugradnja ovjesnog pribora kompaktnih plosnatih radijatora iz prethodnih stavki, za ugradnju radijatora na zid:</t>
  </si>
  <si>
    <t>brzomontažne konzole, za visinu radij. 600 mm</t>
  </si>
  <si>
    <t>brzomontažne konzole, za visinu radij. 900 mm</t>
  </si>
  <si>
    <t>5.4.</t>
  </si>
  <si>
    <t>Dobava i ugradnja dvocjevnih bijelih plastičnih rozeta za ventilske radijatore.</t>
  </si>
  <si>
    <t>5.5.</t>
  </si>
  <si>
    <t>Dobava i ugradnja radijatorskog ventila s pred regulacijom, proizvod jednako vrijedan kao "Danfos" tip RA-N, u kompletu  sa termostatskom glavom s plinskim pujenjem.</t>
  </si>
  <si>
    <t>5.6.</t>
  </si>
  <si>
    <t>Dobava i ugradnja radijatorskog zatvarača, proizvod jednako vrijedan kao "Danfos" tip RLV.</t>
  </si>
  <si>
    <t>5.7.</t>
  </si>
  <si>
    <t>Dobava i ugradnja kromiranih rozeta:</t>
  </si>
  <si>
    <t>za Cu cijev ø15</t>
  </si>
  <si>
    <t>5.8.</t>
  </si>
  <si>
    <t>Dobava i ugradnja razdjelnog ormarića za toplovodno radijatorsko grijanje za podni razvod ogrjevne vode cijevima PE-Xc/AL/PE-Xc ø16x2. Ormarić dobaviti za podžbuknu ugradnju, kompletiran sa vratima, razdjeljivačem, sabirnikom, zapornim kuglastim slavinama, odzračnim ventilima, priborom za spajanje cijevi i oznakama krugova.</t>
  </si>
  <si>
    <t>za 5 krugova radijatorskog grijanja</t>
  </si>
  <si>
    <t>za 7 krugova radijatorskog grijanja</t>
  </si>
  <si>
    <t>5.9.</t>
  </si>
  <si>
    <t>Dobava i ugradnja toplinski izoliranih PE-Xc/AL/PE-Xc cijevi za toplovodno grijanje, sa toplinskom izolacijom 6 mm, u kolutu.</t>
  </si>
  <si>
    <t>Cijevi se ugrađuju u utore u toplinskoj izolaciji poda iz polistirena, između razdjelnih ormarića i svakog pojedinog radijatora. Utore u podu formirati minimalno potrebnih dimenzija za po dvije cijevi, ugradnnom traka polistirena manje debljine u odnosu na osnovne ploče za debljinu cijevi sa izolacijom i minimalno potrebne šitine. Radi kvalitetnog oslanjanja rubova estriha utore dovoljno udaljiti od obodnih zidova.</t>
  </si>
  <si>
    <t>U cijenu uključiti spojnice, fazonske komade, zaštitne bužire na prelazima dilatacija, kutne držače cijevi ispod razdjeljivača i drugi potreban montažni materijal. Kod izvedbe cijevnog razvoda voditi računa da se omoguće nesmetane toplinske dilatacije cjevovoda.</t>
  </si>
  <si>
    <t>cijev ø16x2 mm</t>
  </si>
  <si>
    <t>cijev ø26x3 mm</t>
  </si>
  <si>
    <t>5.10.</t>
  </si>
  <si>
    <t>Punjenje sistema vodom i hladna tlačna proba instalacije toplovodnog grijanja tlakom 4 bar u trajanju 24 h. Topla proba obuhvaćena je u troškovniku strojarnice.</t>
  </si>
  <si>
    <t>RADIJATORSKO GRIJANJE UKUPNO:</t>
  </si>
  <si>
    <t>HLAĐENJE</t>
  </si>
  <si>
    <t>6.1.</t>
  </si>
  <si>
    <t>Dobava i ugradnja do pune pogonske sposobnosti split inverter sustava za grijanje i hlađenje, sa jednom vanjskom i jednom unutarnjom zidnom jedinicom.</t>
  </si>
  <si>
    <t>Vanjska jedinica za hlađenje i grijanje, inverter, proizvod jednako vrijedan kao "TOSHIBA" Suzumi plus RAS-22N3AV2-E, R410A, Qh=6,0 (1,2-6,7) kW, Qg=7,0 (1,0-7,5) kW, klasa A++/A+, vanjska radna temp. H/G -10 do +46°C / -15 do +24°C, H/G 53/52 dB(A), 220/240 V 50 Hz, Nel H/G=2,65/2,21 kW, H/L/B = 550/780/290 mm, G=41 kg, Ugradnja donjim krajem na koti +2,40.</t>
  </si>
  <si>
    <t>Unutarnja zidna jedinica za hlađenje i grijanje, proizvod jednako vrijedan kao "TOSHIBA" Suzumi plus RAS-B22N3KV2-E, Qh=6,0 (1,2-6,7) kW, Qg=7,0 (1,0-7,5) kW, 35/47 dB(A), H/L/B = 320/1050/243 mm, G=13 kg.</t>
  </si>
  <si>
    <t>U cijenu uključiti potrebne konzole za ugradnju vanjske jedinice na fasadni zid sa termofasadom debljine 15 cm. Sa izvođačem elektroinstalacija koordinirati izvedbu električnih kablova.</t>
  </si>
  <si>
    <t>6.2.</t>
  </si>
  <si>
    <t>Dobava i ugradnja bakrenih cijevi za rashladnu tehniku, u kolutu, sa toplinskom izolacijom sa parnom branom, za rashladni medij freon R-410A. Cijevi se polažu većim dijelom po podu tavana u sloju toplinske izolacije i manjim dijelom podžbukno.</t>
  </si>
  <si>
    <t>cijevi ø6.35 mm (1/4") sa topl. Izolac.</t>
  </si>
  <si>
    <t>cijevi ø12.7 mm (1/2") sa topl. Izolac.</t>
  </si>
  <si>
    <t>6.3.</t>
  </si>
  <si>
    <t>Dobava i ugradnja PVC cijevi za odvod kondezata od vanjske i unutarnjih jedinica. U cijenu uračunati fazonske komade. Cijevi se polažu podžbukno i spajaju  na oborinsku PP vertikalu preko sifonskih spojeva PP DN 32 mm na odvojke DN 110/50 mm na oborinskoj vertikali u zidu.</t>
  </si>
  <si>
    <t>savitljiva cijev ø16 mm</t>
  </si>
  <si>
    <t>kanalizacijske cijevi DN 32 mm</t>
  </si>
  <si>
    <t>sifonski spoj DN 32 mm</t>
  </si>
  <si>
    <t>6.4.</t>
  </si>
  <si>
    <t>Tlačna proba rashladnih instalacija inertnim plinom dušikom. Instalacije trebaju održati nepropusnost kroz 10 sati kod ispitnog tlaka prema uputama proizvođača rashladnog uređaja.</t>
  </si>
  <si>
    <t>6.5.</t>
  </si>
  <si>
    <t>Puštanje rashladnog sustavau rad, vršenje potrebnih podešavanja, mjerenja i ispitivanja, probni pogon, obuka rukovaoca te predaja uputstava na hrvatskom jeziku za rukovanje i održavanje.</t>
  </si>
  <si>
    <t>HLAĐENJE UKUPNO:</t>
  </si>
  <si>
    <t xml:space="preserve"> REKAPITULACIJA STROJARSKIH INSTALACIJA</t>
  </si>
  <si>
    <t>STROJARSKE INSTALACIJE UKUPNO:</t>
  </si>
  <si>
    <t>PDV (25%):</t>
  </si>
  <si>
    <t>UKUPNO SA PDV:</t>
  </si>
  <si>
    <t xml:space="preserve">OPĆINA KLOŠTAR PODRAVSKI </t>
  </si>
  <si>
    <t>Kloštar Podravski</t>
  </si>
  <si>
    <t>BROJ TD:</t>
  </si>
  <si>
    <t>150130</t>
  </si>
  <si>
    <t>ZAJEDNIČKA OZNAKA:</t>
  </si>
  <si>
    <t xml:space="preserve">            </t>
  </si>
  <si>
    <r>
      <t xml:space="preserve">                      </t>
    </r>
    <r>
      <rPr>
        <b/>
        <sz val="14"/>
        <rFont val="Arial"/>
        <family val="2"/>
        <charset val="238"/>
      </rPr>
      <t xml:space="preserve"> SPECIFIKACIJA MATERIJALA I RADOVA</t>
    </r>
  </si>
  <si>
    <t xml:space="preserve"> ELEKTROINSTALACIJE</t>
  </si>
  <si>
    <t>PROJEKTANT:</t>
  </si>
  <si>
    <t>SILVIO KONFIC, dipl.ing.el.</t>
  </si>
  <si>
    <t>Đurđevac, siječanj 2015.</t>
  </si>
  <si>
    <t>OPĆI NAPUTCI</t>
  </si>
  <si>
    <t>Radove treba izvesti točno prema opisu troškovnika, a u stavkama gdje nije objašnjen način rada i posebne osobine finalnog produkta, izvođač je dužan pridržavati se uobičajenog načina rada, uvažavajući odredbe važećih standarda, uz obvezu izvedbe kvalitetnog proizvoda.</t>
  </si>
  <si>
    <t>Osim toga, izvođač je obvezan pridržavati se uputa projektanta/nadzora u svim pitanjima koja se odnose na izbor i obradu materijala i način izvedbe pojedinih detalja, ukoliko to nije već detaljno opisano troškovnikom, a naročito u slučajevima kada se zahtjeva izvedba van propisanih standarda.</t>
  </si>
  <si>
    <t>Sav materijal za izgradnju mora biti kvalitetan i mora odgovarati opisu troškovnika i postojećim građevinskim propisima.</t>
  </si>
  <si>
    <t>U slučaju da opis pojedine stavke nije dovoljno jasan, mjerodavna je samo uputa i tumačenje projektanta/nadzora. O tome se izvođač treba informirati već prilikom sastavljanja jedinične cijene.</t>
  </si>
  <si>
    <t>Cijene pojedinih radova moraju sadržavati sve elemente koji određuju cijenu gotovog proizvoda, a u skladu sa odredbama troškovnika.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 nakon proučenog prijedloga izvođača</t>
  </si>
  <si>
    <t xml:space="preserve">Terminski planovi koje predoči investitor, odnosno generalni izvođač obvezujući su. Radovi će po potrebi uslijediti uz povećan broj osoblja, odnosno radom noću ili vikendom. Montaža kao i svi termini trebaju uslijediti uz koordinaciju svih tvrtki koje sudjeluju u gradnji. Za izvedbu montaže uvijek važe najnoviji i važeći projekti za izvođenje. Ukoliko bi se pojavile sumnje u pogledu izvedbe, odmah treba o tome pismeno izvijestiti investitora. </t>
  </si>
  <si>
    <t>Za izbor materijala i izvedbu važe nacionalni i međunarodni standardi i odredbe kao i priznata pravila struke.</t>
  </si>
  <si>
    <t xml:space="preserve">Cijene iz ponude su fiksne cijene tijekom cijelog vremena gradnje. Promjene cijena ne utječu na jedinstvene cijene. </t>
  </si>
  <si>
    <t>U jedinstvenoj cijeni svih pozicija sadržani su svi troškovi i materijal potrebni za besprijekornu izvedbu.</t>
  </si>
  <si>
    <t xml:space="preserve">Ateste ugrađenih materijala i uređaja,  mjerne protokole izdane od ovlaštenih institucija i dokumentaciju izvedenog stanja  treba priložiti prije tehničkog pregleda. </t>
  </si>
  <si>
    <t>Jamstvo počinje teći s danom kad investitor ili njegov punomoćnik izvrše prijam objekta bez nedostataka. Pretpostavka za ovaj prijam je predočenje potvrda o uspjelom tehničkom pregledu.</t>
  </si>
  <si>
    <t xml:space="preserve">Izvedba kabelskih trasa treba uslijediti u suglasnosti i uz koordinaciju svih sudionika u gradnji kao i svih vlasnika podzemnih komunalnih instalacija. Vodove, koji trebaju biti položeni radi održavanja funkcionalnosti, treba položiti s odobrenim materijalom za polaganje. </t>
  </si>
  <si>
    <t>Spajanje u slobodnostojećem kabelskom razvodnom ormaru kao i polagenje napojnog kabela od transformatorske stanice do kabelskog razvodnog ormara je u nadležnosti Hrvatske elektroprivrede.</t>
  </si>
  <si>
    <t xml:space="preserve">Dodatni radovi smiju se izvoditi samo kad ih naloži i odobri investitor. </t>
  </si>
  <si>
    <t>1.00</t>
  </si>
  <si>
    <t>NISKONAPONSKI PRIKLJUČAK GRAĐEVINE</t>
  </si>
  <si>
    <t>jed. mj.</t>
  </si>
  <si>
    <t>količina</t>
  </si>
  <si>
    <t>Jed. cijena</t>
  </si>
  <si>
    <t>Ukupna cijena</t>
  </si>
  <si>
    <t>1.01.</t>
  </si>
  <si>
    <t>Demontaža postojećeg priključka.</t>
  </si>
  <si>
    <t>1.02.</t>
  </si>
  <si>
    <t>Dobava, montaža i spajanje slobodnostojećeg priključno mjernog ormara (SPMO) sa svom potrebnom opremom (postojeća trofazna brojila, glavni osigurači sa podnožjem osigurača uvjetovano elektroenergetskom suglasnošću (radove izvodi Elektra na zahtjev investitora).</t>
  </si>
  <si>
    <t>1.03.</t>
  </si>
  <si>
    <t xml:space="preserve">Ostali nespecificirani sitni i spojni materijal, neimenovani i završni radovi. </t>
  </si>
  <si>
    <t>1.04.</t>
  </si>
  <si>
    <t>Montaža, ispitivanje, puštanje u rad niskonaponskog priključka građevine, izrada ispitnih protokola te izrada geodetske snimke kabela za katastar vodova.</t>
  </si>
  <si>
    <t xml:space="preserve">paušal </t>
  </si>
  <si>
    <r>
      <t xml:space="preserve">NAPOMENA:   </t>
    </r>
    <r>
      <rPr>
        <i/>
        <sz val="11"/>
        <rFont val="Times New Roman"/>
        <family val="1"/>
        <charset val="238"/>
      </rPr>
      <t>DOBAVU  MATERIJALA i IZVOĐENJE RADOVA ZA VANJSKI NISKONAPONSKI PRIKLJUČAK VRŠI HEP Operator distribucijskog sustava d.o.o. DP ELEKTRA KOPRIVNICA prema ugovoru i PEES.</t>
    </r>
  </si>
  <si>
    <t>UKUPNO:</t>
  </si>
  <si>
    <t>2.00</t>
  </si>
  <si>
    <t>ELEKTROENERGETSKA INSTALACIJA</t>
  </si>
  <si>
    <t>2.01.</t>
  </si>
  <si>
    <t>Izrada glavnog napojnog voda od SPMO do svakog razdjelnika građevine (RO) koji se sastoji iz slijedećeg:</t>
  </si>
  <si>
    <t>okiten cijev fi32mm</t>
  </si>
  <si>
    <r>
      <t>XP00 4x10 mm</t>
    </r>
    <r>
      <rPr>
        <vertAlign val="superscript"/>
        <sz val="11"/>
        <rFont val="Times New Roman"/>
        <family val="1"/>
        <charset val="238"/>
      </rPr>
      <t>2</t>
    </r>
    <r>
      <rPr>
        <sz val="11"/>
        <rFont val="Times New Roman"/>
        <family val="1"/>
        <charset val="238"/>
      </rPr>
      <t xml:space="preserve"> </t>
    </r>
  </si>
  <si>
    <t>2.02.</t>
  </si>
  <si>
    <t>Dobava i ugradnja ugradnog PVC četverorednog zaštitno izoliranog glavnog razvodnog ormara RO, sa cilindar bravicom i neprozirnim vratima, kompletno ožičen ugrađen u prostoru hodnika koji se sastoji od:</t>
  </si>
  <si>
    <t>tropolni niskonaponski prekidač 50A opremljen magnetskim i termičkim okidačem, diferencijalnim zaštitnim modulom 0,5A i okidačem za daljinski isklop  tip kao NSX125H "Schneider", 3p</t>
  </si>
  <si>
    <t>zaštitna strujna sklopka FID 40/5/0,3A</t>
  </si>
  <si>
    <t>zaštitna strujna sklopka FID 25/4/0,03A</t>
  </si>
  <si>
    <t>limitator 3x10A, prema PEES</t>
  </si>
  <si>
    <t>automatski osigurač</t>
  </si>
  <si>
    <t xml:space="preserve">       1p, B 10 A, Schrack</t>
  </si>
  <si>
    <t xml:space="preserve">       1p, B 16 A, Schrack</t>
  </si>
  <si>
    <t xml:space="preserve">       1p, B 6 A, Schrack</t>
  </si>
  <si>
    <t>katodni odvodnik 280V/20kA 3P+N</t>
  </si>
  <si>
    <t>ožičavanje sa svim potrebnim radom i materijalom uključujući sabirnice, stezaljke, spojne kabele, spojni pribor (vijci), kabelske stopice, zaštitne izolacione pregrade, bravice i natpisne pločice te shemu izvedenog stanja.</t>
  </si>
  <si>
    <t xml:space="preserve">                                                komplet</t>
  </si>
  <si>
    <t>2.03.</t>
  </si>
  <si>
    <t>Dobava i polaganje podžbukno ojačanih PVC instalacijskih cijevi:</t>
  </si>
  <si>
    <r>
      <t>-</t>
    </r>
    <r>
      <rPr>
        <sz val="7"/>
        <rFont val="Times New Roman"/>
        <family val="1"/>
        <charset val="238"/>
      </rPr>
      <t xml:space="preserve">          </t>
    </r>
    <r>
      <rPr>
        <sz val="11"/>
        <rFont val="Times New Roman"/>
        <family val="1"/>
        <charset val="238"/>
      </rPr>
      <t>PVC cijev d 23 mm</t>
    </r>
  </si>
  <si>
    <r>
      <t>-</t>
    </r>
    <r>
      <rPr>
        <sz val="7"/>
        <rFont val="Times New Roman"/>
        <family val="1"/>
        <charset val="238"/>
      </rPr>
      <t xml:space="preserve">          </t>
    </r>
    <r>
      <rPr>
        <sz val="11"/>
        <rFont val="Times New Roman"/>
        <family val="1"/>
        <charset val="238"/>
      </rPr>
      <t>PVC cijev d 16 mm</t>
    </r>
  </si>
  <si>
    <t>2.04.</t>
  </si>
  <si>
    <t>Dobava i polaganje kabela i vodiča u kanale i cijevi:</t>
  </si>
  <si>
    <r>
      <t>PP00y 3x2,5 mm</t>
    </r>
    <r>
      <rPr>
        <vertAlign val="superscript"/>
        <sz val="11"/>
        <rFont val="Times New Roman"/>
        <family val="1"/>
        <charset val="238"/>
      </rPr>
      <t>2</t>
    </r>
  </si>
  <si>
    <r>
      <t>PPy 5x1,5 mm</t>
    </r>
    <r>
      <rPr>
        <vertAlign val="superscript"/>
        <sz val="11"/>
        <rFont val="Times New Roman"/>
        <family val="1"/>
        <charset val="238"/>
      </rPr>
      <t>2</t>
    </r>
  </si>
  <si>
    <r>
      <t>PPy 3x2,5 mm</t>
    </r>
    <r>
      <rPr>
        <vertAlign val="superscript"/>
        <sz val="11"/>
        <rFont val="Times New Roman"/>
        <family val="1"/>
        <charset val="238"/>
      </rPr>
      <t>2</t>
    </r>
  </si>
  <si>
    <r>
      <t>PPy 3x1,5 mm</t>
    </r>
    <r>
      <rPr>
        <vertAlign val="superscript"/>
        <sz val="11"/>
        <rFont val="Times New Roman"/>
        <family val="1"/>
        <charset val="238"/>
      </rPr>
      <t>2</t>
    </r>
  </si>
  <si>
    <r>
      <t>P/F 6mm</t>
    </r>
    <r>
      <rPr>
        <vertAlign val="superscript"/>
        <sz val="11"/>
        <rFont val="Times New Roman"/>
        <family val="1"/>
        <charset val="238"/>
      </rPr>
      <t>2</t>
    </r>
  </si>
  <si>
    <r>
      <t>P/F 10mm</t>
    </r>
    <r>
      <rPr>
        <vertAlign val="superscript"/>
        <sz val="11"/>
        <rFont val="Times New Roman"/>
        <family val="1"/>
        <charset val="238"/>
      </rPr>
      <t>2</t>
    </r>
  </si>
  <si>
    <t>2.05.</t>
  </si>
  <si>
    <t>Dobava i montaža rasvjetnih tijela uključujući žarulje, fluo cijevi i ostali pribor za montažu, ugradnju i spajanje:</t>
  </si>
  <si>
    <t>Nadgradna sigurnosna svjetiljka, izvor svjetlosti LED, 240V, 50Hz,3W, 283lm, IP65, tijelo svjetiljke od polikarbonata, pokrov svjetiljke od polikarbonata, svjetiljka opremljena protupaničnim modulom 1h autonomij , ugrađene NiCd baterije otporne na visoke temperature, vrijeme punjenja max 12h, ugrađen elektronički sklop koji štiti od potpunog pražnjenja baterije, klasa izolacije II.Montaža na strop, kao tip:  AWEX AXNO/3/1/SE</t>
  </si>
  <si>
    <t>Nadgradna sigurnosna svjetiljka, izvor svjetlosti LED, 240V, 50Hz,3,2W,257lm, IP65, tijelo svjetiljke od polikarbonata,  max dimenzija 360x140x80mm, pokrov svjetiljke od polikarbonata, svjetiljka opremljena protupaničnim modulom 1h autonomije, vrijeme punjenja max 12h, LED indikacija rada na mreži i na ugrađenoj bateriji, ugrađene NiCd baterije otporne na visoke temperature, ugrađen elektronički sklop koji štiti od potpunog pražnjenja baterije, klasa izolacije II.Montaža na zid/strop, kao tip:  AWEX  HWM/3,2/1/SE</t>
  </si>
  <si>
    <t>Nadgradna sigurnosna svjetiljka, izvor svjetlosti LED, 240V, 50Hz,3W,238lm, IP41, tijelo svjetiljke od polikarbonata, pokrov svjetiljke od polikarbonata, svjetiljka opremljena protupaničnim modulom 1h autonomij , ugrađene NiCd baterije otporne na visoke temperature, ugrađen elektronički sklop koji štiti od potpunog pražnjenja baterije, vrijeme punjenja max 12h, klasa izolacije II.Montaža na strop, kao tip:  AWEX  LVNO/3/1/SE</t>
  </si>
  <si>
    <t>Nadgradna svjetiljka za označavanje evakuacionih putova, izvor svjetlosti LED, 240V, 50Hz,1,2W, IP44, tijelo svjetiljke od polikarbonata, pokrov svjetiljke od polikarbonata spušteni za lijepljenje piktograma, svjetiljka opremljena protupaničnim modulom 1h autonomije , LED indikacija rada na mreži i na ugrađenoj bateriji, ugrađene NiCd baterije otporne na visoke temperature, vrijeme punjenja max 12h, ugrađen elektronički sklop koji štiti od potpunog pražnjenja baterije, klasa izolacije II.Montaža na trop. Isporučuje se s piktogramima obostarnim, kao tip:  AWEX SK8/1,2/1/SA</t>
  </si>
  <si>
    <t>Svjetiljka ugradna okrugla, LED izvor svjetlosti, aluminijsko kućište, bijela boja, opalni difuzor, radna struja 350mA, Ra&gt;80, 4000K, efektivni svjetlosni tok min 1556lm, snaga sistema, kvaliteta LED svjetlosti Mac Adams 3, grupa rizika 0 prema normi HRN EN62471 fotobiološke sigurnosti lampe, životni vijek L70/B50 = 50000h, IP54, UGR&lt;22,  dimenzije max. pxv 257x80mm, kao tip: Esse-ci BEN SMALL 18W 350mA 4000K</t>
  </si>
  <si>
    <t>Svjetiljka ugradna okrugla, LED izvor svjetlosti, aluminijsko kućište, bijela boja, opalni difuzor, radna struja 1050mA, Ra&gt;80, 4000K, efektivni svjetlosni tok min 2300lm, snaga sistema (LED izvor+driver) max 29W, kvaliteta LED svjetlosti Mac Adams 3, grupa rizika 0 prema normi HRN EN62471 fotobiološke sigurnosti lampe, životni vijek L70/B50 = 50000h, IP54, UGR&lt;22,  dimenzije pxv 390x120mm, kao tip: Esse-ci BEN MEDIUM 25W 1050mA 4000K</t>
  </si>
  <si>
    <t>Svjetiljka ugradna, LED izvor svjetlosti, aluminijsko kućište, bijela boja, mikro-prizmatični difuzor, radna struja 350mA, Ra&gt;80, 4000K, efektivni svjetlosni tok min 3300lm, snaga sistema (LED izvor+driver) max 48W, kvaliteta LED svjetlosti Mac Adams 3, grupa rizika 0 prema normi HRN EN62471 fotobiološke sigurnosti lampe, dimenzije max. dxšxv 600x600x65mm,  životni vijek L70/B50 = 50000h, IP40, UGR&lt;19, kao tip: Esse-ci LITE DPL 44W 350mA 4000K</t>
  </si>
  <si>
    <t>Svjetiljka ugradna, LED izvor svjetlosti, aluminijsko kućište, bijela boja, mikro-prizmatični difuzor, radna struja 350mA, Ra&gt;80, 4000K, efektivni svjetlosni tok min 4875lm, snaga sistema max 55W, kvaliteta LED svjetlosti Mac Adams 3, grupa rizika 0 prema normi HRN EN62471 fotobiološke sigurnosti lampe, dimenzije max. dxšxv 340x1500x65mm,  životni vijek L70/B50 = 50000h, IP40, UGR&lt;19, kao tip: Esse-ci LITE DPL 55W 350mA 4000K</t>
  </si>
  <si>
    <t>Svjetiljka zidna, fluo izvor svjetlosti, metalno kućište, siva boja, indirektna distribicija svjetlosti, IP40, visina postavljanja 2,4m, kao tip:  Esse-ci SMART WALL PG-IN 1x55W TCL - 2G11</t>
  </si>
  <si>
    <t>Nadgradna svjetiljka, kućište izrađeno od polikarbonata, LED izvor svjetlosti, svjetlosni tok 4400lm, snaga 35W, svjetlosna efikasnot LOR 89%, životni vijek L70 50 000h, Ra 80, boja svjetlosti 4000K, IP66, kao tip: IndoraPlus Treves FUTURA 2.2ft PC Al 4400/840</t>
  </si>
  <si>
    <t>Nadgradna svjetiljka, kućište izrađeno od polikarbonata, LED izvor svjetlosti, svjetlosni tok 8800lm, snaga 58W, svjetlosna efikasnot LOR 89%, životni vijek L70 50 000h, Ra 80, boja svjetlosti 4000K, IP66, kao tip: IndoraPlus Trevos FUTURA 2.4ft PC Al 8800/840</t>
  </si>
  <si>
    <t>2.06.</t>
  </si>
  <si>
    <t>Dobava i montaža sklopnih materijala, komplet, proizvod kao Legrand, serije Valena, okvir bijele boje:</t>
  </si>
  <si>
    <t>prekidač obični</t>
  </si>
  <si>
    <t>prekidač izmjenični</t>
  </si>
  <si>
    <t>prekidač serijski</t>
  </si>
  <si>
    <t>tipkalo za zvono</t>
  </si>
  <si>
    <t>priključnica 230V, 16 A, 2P+PE p/ž s poklopcem</t>
  </si>
  <si>
    <t>priključnica 230V, 16 A, 2P+PE p/ž dječje izvedbe za prostor boravka djece</t>
  </si>
  <si>
    <t>priključnica 230V, 16 A, 2P+PE p/ž</t>
  </si>
  <si>
    <t>2.07.</t>
  </si>
  <si>
    <t>Dobava, montaža i spajanje tipkala za daljinski isklop glavne sklopke.</t>
  </si>
  <si>
    <t>2.08.</t>
  </si>
  <si>
    <t>Dobava, ugradnja i spajanje kutije za izjednačenje potencijala.</t>
  </si>
  <si>
    <t>2.09.</t>
  </si>
  <si>
    <t>Dobava i spajanje PVC razvodnih kutija D 9045, Hensel.</t>
  </si>
  <si>
    <t>Izjednačenje potencijala metalnih masa na građevini pomoću vijaka i stopice 6 mm2.</t>
  </si>
  <si>
    <t>Izjednačenje potencijala metalnih masa sanitarnih prostora pomoću vijaka i obujmica.</t>
  </si>
  <si>
    <t>Dobava i montaža grijača žlijeba na poziciji ulaznih vrata u vrtić u dužini 10m, komplet sa uređajem za upravljanje grijanim krugom, kontrolnu jedinicu, senzor vlage i temperature, te samoregulirajuća grijača traka, komplet.</t>
  </si>
  <si>
    <t>Sitni, spojni, montažni i izolacijski pribor.</t>
  </si>
  <si>
    <t>2.14.</t>
  </si>
  <si>
    <t>Dobava i ugradnja zvona, komplet.</t>
  </si>
  <si>
    <t>2.15.</t>
  </si>
  <si>
    <t>Strojni iskop zemlje IV kategorije za polaganje glavnog napojnog kabela rov širine 40 cm i dubine 0,8 m. U stavku uključiti i iskop zemlje za uzemljenje ograde, površinski uzemljivač, ponovno zatrpavanje rova nakon polaganja kabela te sanaciju okoliša.</t>
  </si>
  <si>
    <t>2.16.</t>
  </si>
  <si>
    <t>Dobava i razastiranje pijeska na dno kanala za izradu posteljice prije i poslije polaganja kabela.</t>
  </si>
  <si>
    <t>2.17.</t>
  </si>
  <si>
    <t>Dobava i polaganje u rov OKITEN cijevi ø 32 mm kao mehaničke zaštite kabela.</t>
  </si>
  <si>
    <t>2.18.</t>
  </si>
  <si>
    <t>Dobava i polaganje PVC trake upozorenja sa natpisom “PAZI ENERGETSKI KABEL” i to 40 cm iznad kabela.</t>
  </si>
  <si>
    <t>2.19.</t>
  </si>
  <si>
    <t>Dobava i polaganje trake FeZn 20x3 mm u pripremljeni zemljani rov sa spojem na temeljni uzemljivač. Traka se polaže u zemljani rov za  uzemljenje  metalne ograde.</t>
  </si>
  <si>
    <t>2.20.</t>
  </si>
  <si>
    <t>Dobava i polaganje krutih PNT cijevi d 13,5mm, uključujući obujmice za montažu i spojni pribor, komplet.</t>
  </si>
  <si>
    <t>2.21.</t>
  </si>
  <si>
    <r>
      <t>Izrada premoštenja plinskog brojila i cijevi grijanja pomoću pletenica P/F-6 mm</t>
    </r>
    <r>
      <rPr>
        <vertAlign val="superscript"/>
        <sz val="11"/>
        <rFont val="Times New Roman"/>
        <family val="1"/>
        <charset val="238"/>
      </rPr>
      <t xml:space="preserve">2 </t>
    </r>
    <r>
      <rPr>
        <sz val="11"/>
        <rFont val="Times New Roman"/>
        <family val="1"/>
        <charset val="238"/>
      </rPr>
      <t>dužine 40 cm, komplet.</t>
    </r>
  </si>
  <si>
    <t>2.22.</t>
  </si>
  <si>
    <t>Urediti, održavati a nakon završetka gradnje ukloniti privremeni priključak gradilišta na električnu mrežu. Način izvedbe, profil kabela, razvodni ormar sa brojilom i sve ostalo sukladno uvjetima iz EES koje je dužan ishoditi Izvođač. Priključkom će se koristiti svi Izvođači sukladno ugovornim odnosima o podmirenju troškova energenata.</t>
  </si>
  <si>
    <t>2.23.</t>
  </si>
  <si>
    <t xml:space="preserve">Ispitivaje električne instalacije te izdavanje ispitnih protokola ili atesta. U stavku je uključena i dobava dokaza kvalitete svih ugrađenih materijala i opreme od pojedinog proizvođača. </t>
  </si>
  <si>
    <t>3.00</t>
  </si>
  <si>
    <t xml:space="preserve">ANTENSKA INSTALACIJA </t>
  </si>
  <si>
    <t>3.01.</t>
  </si>
  <si>
    <t>Dobava i montaža krajnje TV utičnice tip kao Valena, Legrand, bijela boja, komplet sa termoplastičnom razvodnom kutijom fi 60mm i okvirom bijele boje.</t>
  </si>
  <si>
    <t>3.02.</t>
  </si>
  <si>
    <t>Dobava i polaganje TV instalacije pod žbuku koja se sastoji od:</t>
  </si>
  <si>
    <t>PVC cijev ø 23 mm</t>
  </si>
  <si>
    <t>koaksijalni kabel kao KOKA 90, HIRSCHMAN</t>
  </si>
  <si>
    <t>3.03.</t>
  </si>
  <si>
    <t>Sitni spojni i potrošni materijal.</t>
  </si>
  <si>
    <t>3.04.</t>
  </si>
  <si>
    <t>Dobava i montaža antenskog stupa na krovu građevine koji se sastoji od elemenata kao:</t>
  </si>
  <si>
    <t>TV UHF ANT U 47x</t>
  </si>
  <si>
    <t>MAKA 15 poklopac stupa</t>
  </si>
  <si>
    <t>antenski stup 48mm x 3m galvanizirani</t>
  </si>
  <si>
    <t>krovni olovni lim Hirschmann</t>
  </si>
  <si>
    <t>šelna 5/4’’</t>
  </si>
  <si>
    <t>obujmica za spoj na gromobran</t>
  </si>
  <si>
    <t>DAB42-2 GUMA ZA KROVNI LIM</t>
  </si>
  <si>
    <t>sitni montažni pribor</t>
  </si>
  <si>
    <t xml:space="preserve">                                                   </t>
  </si>
  <si>
    <t>3.05.</t>
  </si>
  <si>
    <t>Montaža, mjerenje signala na lokaciji postavljanja antenskog sustava, izdavanje atesta, završno podešavanje i dosmjeravanje antena te puštanje u rad.</t>
  </si>
  <si>
    <t>4.00</t>
  </si>
  <si>
    <t>TELEFONSKA INSTALACIJA</t>
  </si>
  <si>
    <t>4.01.</t>
  </si>
  <si>
    <t>Dobava i montaža telefonske priključnice RJ45 (ISDN) sa mikropriključnicom proizvod kao Valena, bijela boja, Legrand, komplet.</t>
  </si>
  <si>
    <t>4.02.</t>
  </si>
  <si>
    <r>
      <t>Dobava i polaganje u instalacione cijevi kabela UTP BICC, Brand Rex categ. 6, 4x2x0,6 mm</t>
    </r>
    <r>
      <rPr>
        <vertAlign val="superscript"/>
        <sz val="11"/>
        <rFont val="Times New Roman"/>
        <family val="1"/>
        <charset val="238"/>
      </rPr>
      <t>2</t>
    </r>
    <r>
      <rPr>
        <sz val="11"/>
        <rFont val="Times New Roman"/>
        <family val="1"/>
        <charset val="238"/>
      </rPr>
      <t xml:space="preserve"> (licna) za izvedbu telefonske instalacije unutar građevine.</t>
    </r>
  </si>
  <si>
    <t>4.03.</t>
  </si>
  <si>
    <t xml:space="preserve">Dobava, ugradnja i spajanje izvodnog telefonskog ormarića ITO-I sa 1x10'' CRONE regletom za podžbuknu ugradnju na sjevernu fasadu. Izvesti pripremu za podzemni priključak. </t>
  </si>
  <si>
    <t xml:space="preserve">Napomena : </t>
  </si>
  <si>
    <t>Troškovnikom nisu obuhvaćeni telefonski aparati kao ni oprema. Ponuditi u dogovoru sa izborom i potrebama investitora.</t>
  </si>
  <si>
    <t>5.00</t>
  </si>
  <si>
    <t>GROMOBRANSKA INSTALACIJA</t>
  </si>
  <si>
    <t>5.01.</t>
  </si>
  <si>
    <t xml:space="preserve">Dobava i polaganje pocinčane trake FeZn 25 x 4 mm za izradu površinskog uzemljivača, gromobranskih spustova i sabirnice za izjednačenje potencijala. </t>
  </si>
  <si>
    <t>5.02.</t>
  </si>
  <si>
    <t xml:space="preserve">Dobava i polaganje Al punog vodiča fi 8 mm za izvedbu n/ž gromobranskih odvoda. </t>
  </si>
  <si>
    <t>5.03.</t>
  </si>
  <si>
    <t>Dobava i montaža slijedećeg gromobranskog pribora:</t>
  </si>
  <si>
    <t>stezaljka za limeni opšav Al fi 8mm</t>
  </si>
  <si>
    <t>obujmica za kišnu vertikalu</t>
  </si>
  <si>
    <t>križna spojnica u betonu N.B4.936</t>
  </si>
  <si>
    <t>križna spojnica za Al fi 8mm</t>
  </si>
  <si>
    <t>krovni nosač za Al fi 8mm prema tipu pokrova</t>
  </si>
  <si>
    <t>5.04.</t>
  </si>
  <si>
    <t>Izrada p/ž rastavnog mjernog spoja na preklop s dva vijka M10 Al/FeZn.</t>
  </si>
  <si>
    <t>5.05.</t>
  </si>
  <si>
    <t>Spajanje antenskog stupa na gromobransku hvataljku tipskom stezaljkom, spajanje metalnih dimovoda, opšava na limeni pokrov tipskom stezaljkom/varenim spojem kao i spajanje svih metalnih dijelova na fasadi građevine.</t>
  </si>
  <si>
    <t>5.06.</t>
  </si>
  <si>
    <t>Dobava i postavljanje štapastih uzemljivača – sondi izvedenih iz pocinčanih čeličnih cijevi promjera 50mm s debljinom stjenke 3,5mm i duljine 3m. Spoj sa trakom gromobranskog odvoda izvesti varenjem. Spoj antikorozivno zaštititi.</t>
  </si>
  <si>
    <t>5.07.</t>
  </si>
  <si>
    <t>Ispitivanje otpora uzemljenja, provjera galvanske veze svih traka uzemljenja, odvoda i hvataljke, revizione knjige gromobranske instalacije te primopredaja, komplet.</t>
  </si>
  <si>
    <t>6.00</t>
  </si>
  <si>
    <t>INSTALACIJA VATRODOJAVE</t>
  </si>
  <si>
    <t>6.01.</t>
  </si>
  <si>
    <r>
      <t xml:space="preserve">Dobava i montaža, programiranje parametara rada vatrodojavne centrale </t>
    </r>
    <r>
      <rPr>
        <sz val="12"/>
        <rFont val="Times New Roman"/>
        <family val="1"/>
        <charset val="238"/>
      </rPr>
      <t>proizvod BENTEL SECURITY, tip BENT J408-8</t>
    </r>
    <r>
      <rPr>
        <sz val="11"/>
        <rFont val="Times New Roman"/>
        <family val="1"/>
        <charset val="238"/>
      </rPr>
      <t>, komplet sa pripadajućom atestnom dokumentacijom i uputama za upotrebu na hrvatskom jeziku.</t>
    </r>
  </si>
  <si>
    <t>6.02.</t>
  </si>
  <si>
    <t>Dobava i montaža optičkog + termičkog vatrodojavnog detektora model BENT – 601PH  + podnožje proizvođač Bentel</t>
  </si>
  <si>
    <t>6.03.</t>
  </si>
  <si>
    <t>Dobava akumulatora DSC 1265 12V DC za vatrodojavnu centralu;</t>
  </si>
  <si>
    <t xml:space="preserve">       do 17 Ah  max. 1.62 A</t>
  </si>
  <si>
    <t>6.04.</t>
  </si>
  <si>
    <t>Dobava i montaža ručnog javljača požara tip: BENT-MCP900/S proizvođač Bentel</t>
  </si>
  <si>
    <t>6.05.</t>
  </si>
  <si>
    <t>Dobava i montaža termodiferencijalnog + termičkog vatrodojavnog detektora model BENT – 601H-R  + podnožje proizvođač Bentel</t>
  </si>
  <si>
    <t>6.06.</t>
  </si>
  <si>
    <t>Dobava i montaža vanjske sirene s bljeskalicom sa dva tona dojave proizvod kao BENT-CALL-R-24, proizvođač Bentel</t>
  </si>
  <si>
    <t>6.07.</t>
  </si>
  <si>
    <r>
      <t>Dobava i postavljanje vatrodojavnog kabela SA 2075 RD 1 x 2 x  0,8 mm</t>
    </r>
    <r>
      <rPr>
        <vertAlign val="superscript"/>
        <sz val="11"/>
        <rFont val="Times New Roman"/>
        <family val="1"/>
        <charset val="238"/>
      </rPr>
      <t>2</t>
    </r>
    <r>
      <rPr>
        <sz val="11"/>
        <rFont val="Times New Roman"/>
        <family val="1"/>
        <charset val="238"/>
      </rPr>
      <t>.</t>
    </r>
  </si>
  <si>
    <t>6.08.</t>
  </si>
  <si>
    <t>Ostali spojni i instalacijski materijal</t>
  </si>
  <si>
    <t>6.09.</t>
  </si>
  <si>
    <t>Dobava i montaža telefonskog pozivnika (PSTN) tip kao BENT-B-TEL99 s govornom porukom.</t>
  </si>
  <si>
    <t>6.10.</t>
  </si>
  <si>
    <t>Ispitivanje, izdavanje atesta i puštanje u rad kompletnog sustava vatrodojave od strane ovlaštenog servisa</t>
  </si>
  <si>
    <t>6.11.</t>
  </si>
  <si>
    <t>Ishođenje mišljenja (suglasnosti) na projektnu dokumentaciju od strane nadležnog  inspektora zaštite od požara.</t>
  </si>
  <si>
    <r>
      <t xml:space="preserve">            </t>
    </r>
    <r>
      <rPr>
        <sz val="16"/>
        <rFont val="Times New Roman"/>
        <family val="1"/>
        <charset val="238"/>
      </rPr>
      <t>REKAPITULACIJA</t>
    </r>
  </si>
  <si>
    <t>NISKONAPONSKI   PRIKLJUČAK GRAĐEVINE</t>
  </si>
  <si>
    <t>TELEFONSKA  INSTALACIJA</t>
  </si>
  <si>
    <t xml:space="preserve">INSTALACIJA VATRODOJAVE </t>
  </si>
  <si>
    <t>UKUPNA REKAPITUILACIJA:</t>
  </si>
  <si>
    <t>GRAĐEVINSKO - OBRTNIČKI RADOVI</t>
  </si>
  <si>
    <t>STROJARSKI RADOVI</t>
  </si>
  <si>
    <t>ELEKTROINSTALATERSKI RADOVI</t>
  </si>
  <si>
    <t>RUŠENJA I DEMONTAŽE</t>
  </si>
  <si>
    <t>1.</t>
  </si>
  <si>
    <t>Strojno rušenje Platana visine do 20 mm, debljine do 40 cm u promjeru.  U cijenu uključiti rušenje stabla, piljenje , vađenje korjena ,  sanacija okoliša i odvoz materijala od rušenja na gradilišnu deponiju.</t>
  </si>
  <si>
    <t>kom</t>
  </si>
  <si>
    <t>2.</t>
  </si>
  <si>
    <t>Demontaža postoječeg krovišta sa sortiranjem materijala po vrstama na gradilišnu deponiju. Cijena obuhvača domontažu pokrova, demontažu limarije, demontažu drvene konstrukcije. I sve ostale dijelove krovišta. Obračun po m2 tlocrtne pvršine objekta.</t>
  </si>
  <si>
    <t>m2</t>
  </si>
  <si>
    <t>3.</t>
  </si>
  <si>
    <t>Rušenje postojećeg drvenog stropa stropa koji se sastoji od drvenih greda na razmaku od 100 cm , obijenih s gornje i donje strane daskama , strop obijen trstikom i ožbukan. Šutu od rušenja sortirati po vrsti materijala i odvojeno na gradilišnu deponiju. Obračun po m2 tlocrta</t>
  </si>
  <si>
    <t>4.</t>
  </si>
  <si>
    <t>Strojno i ručno rušenje a.b. ploče iznad predprostora i sanitarija . Šutu od rušenja sortirati po vrsti materijala i odvojeno na gradilišnu deponiju.</t>
  </si>
  <si>
    <t>m3</t>
  </si>
  <si>
    <t>5.</t>
  </si>
  <si>
    <t>Demontaža postojeće stolarije sa slaganjen na gradilišnu  deponiju</t>
  </si>
  <si>
    <t>vrata sa dovratnikom vel 80/195</t>
  </si>
  <si>
    <t>vrata sa dovratnikom vel.90/195</t>
  </si>
  <si>
    <t>vrata sa dovratnikom vel. 95/195</t>
  </si>
  <si>
    <t>vrata sa dovratnikom vel. 135/200</t>
  </si>
  <si>
    <t>vrata sa dovratnikom vel 120/200</t>
  </si>
  <si>
    <t>vrata sa dovratnikom vel.165/220</t>
  </si>
  <si>
    <t>prozor vel 50/50</t>
  </si>
  <si>
    <t>prozor vel 200/115</t>
  </si>
  <si>
    <t>prozor vel 100/120</t>
  </si>
  <si>
    <t>prozor vel 60/90</t>
  </si>
  <si>
    <t>prozor vel 230/160</t>
  </si>
  <si>
    <t>6.</t>
  </si>
  <si>
    <t>Rušno i strojno rušenje zidova od opeke za izradu novih  otvora. U cijenu uključiti izradu ležišta za nadvoje. Šutu od rušenja sortirati po vrsti materijala i odvojeno na gradilišnu deponiju.</t>
  </si>
  <si>
    <t>7.</t>
  </si>
  <si>
    <t>Strojna izrada šliceva vel. 10 x 15 cm za prolaz vodovodnih i kanalizacionih instalacija u zidu od opeke . Šutu od rušenja sortirati po vrsti materijala i odvojeno na gradilišnu deponiju.</t>
  </si>
  <si>
    <t>m1</t>
  </si>
  <si>
    <t>8.</t>
  </si>
  <si>
    <t>Utovar šute u vozilo i odvoz na ovlaštenu deponiju , te zbrinjavanje odpadnog materijala prema vrstama.</t>
  </si>
  <si>
    <t>paušal</t>
  </si>
  <si>
    <t>pripremni radovi ukupno :</t>
  </si>
  <si>
    <t>ZEMLJANI RADOVI</t>
  </si>
  <si>
    <t>Strojni široki iskop dubine do 30 cm . Utovar materijala od iskopa u vozilo i odvoz i zbrinjavanje na ovlaštenoj deponiji. Obračun po m3 u sraslom stanju.</t>
  </si>
  <si>
    <t>Strojni iskop temelja  sa utovarom u vozilo i odvozom i zbrinjavanjem na ovlaštenoj deponiji. Obračun po m3 u sraslom stanju.</t>
  </si>
  <si>
    <t>Strojni iskop u materijau dubine do 50 cm za izradu prilaza objektu i parkirališta sa utovarom materijala od iskopa u vozilo i zbrinjavanjem na ovlaštenoj deponiji. Obračun po m3 u sraslom stanju.</t>
  </si>
  <si>
    <t>Strojni iskop zemljanog materijala za temeljni zid ograde sa utovarom u vozilo i odvozom i zbrinjavanje na ovlaštenoj deponiji</t>
  </si>
  <si>
    <t>Strojni iskop zemljanog materijala za septičku jamu  sa utovarom u vozilo i odvozom i zbrinjavanje na ovlaštenoj deponiji. U cijenu obavezno uključiti i podupiranje iskopa.</t>
  </si>
  <si>
    <t>Zatrpavanje širokog iskopa oko septičke jame nakon izvođenja radova , sa materijalom od iskopa u slojevima do 30 cm uz obilato močenje vodom i strojnim nabijanjem.</t>
  </si>
  <si>
    <t>Strojni iskop zemljanog materijala za vanjski razvod vodovoda i kanalizacije sa sa utovarom u vozilo i odvozom i zbrinjavanje na ovlaštenoj deponiji</t>
  </si>
  <si>
    <t>Nabava materijala i izrada tampon sloja šljunka između nadtemeljnih greda objekta sa nabijanjem</t>
  </si>
  <si>
    <t>Nabava materijala i izrada tampon sloja šljunka debljine 50 cm u strojno nabijanje u slojevima kao podloge za parkiralište  vozilai prilaznog puta.</t>
  </si>
  <si>
    <t>9.</t>
  </si>
  <si>
    <t>Nabava materijala i zatrpavanja kanala vodovodnih instalacija pijeskom granulacije  od 0 - 4 mm</t>
  </si>
  <si>
    <t>10.</t>
  </si>
  <si>
    <t>Zatrpavanje kanala materijalom od iskopa</t>
  </si>
  <si>
    <t>11.</t>
  </si>
  <si>
    <t>Planiranje okoliša po završetku svih radova sa sadnjom trave i finim planiranjem</t>
  </si>
  <si>
    <t>zemljani radovi ukupno :</t>
  </si>
  <si>
    <t>BETONSKI I ARMIRANOBETONSKI RADOVI</t>
  </si>
  <si>
    <t>m</t>
  </si>
  <si>
    <t>Nabava materijala i izrada betonskih temelja od betona C 16/20  u zemlji</t>
  </si>
  <si>
    <t>2.</t>
  </si>
  <si>
    <t>Nabava materijala i izrada a.nadtemeljne grede u dvostranoj oplati od betona C25/30</t>
  </si>
  <si>
    <t>beton</t>
  </si>
  <si>
    <t>oplata</t>
  </si>
  <si>
    <t>armatura</t>
  </si>
  <si>
    <t>kg</t>
  </si>
  <si>
    <t>Nabava i ugradnja betona i izrada horizontalnih i vertikalnih serklaža u dvostranoj oplati od betona C 25/30</t>
  </si>
  <si>
    <t>Nabava materijala i izrada temeljne ploče nadogradnje betonom C25/30</t>
  </si>
  <si>
    <t>5.</t>
  </si>
  <si>
    <t>Nabava materijala i izrada fert stropa iznad prizemlja od betona C 25/30</t>
  </si>
  <si>
    <t>fert strop</t>
  </si>
  <si>
    <t>Nabava materijala i izrada cementne glazure debljine 5 cm , armirane rabic pletivom. Obavezno spoj glazure sa zidom dilatirati sa stiropolom debljine 10 mm.</t>
  </si>
  <si>
    <t>Nabava materijala i izrada betonskih ulaznih stepenica u svemu prema projektnoj dokumentaciji od betona C 25/30</t>
  </si>
  <si>
    <t>Nabava materijala i postava glinenih montažnih nadvoja iznad otvora</t>
  </si>
  <si>
    <t>betonski radovi ukupno :</t>
  </si>
  <si>
    <t>IZOLACIJE</t>
  </si>
  <si>
    <t>Nabava materijala i izrada hidroizolacije poda prizemlja i to hladni premaz resitolom i dve sloja križno varene ljepenke V4</t>
  </si>
  <si>
    <t>Nabava materijala i izrada termoizolacije poda prizemlja EPX  debljine 2+10 cm. U cijenu uključiti postavu PE folije po izolaciji.</t>
  </si>
  <si>
    <t>Nabava materijala i izrada termoizolacije tavana mineralom vunom debljine 30 cm i zaštičene slojem PE folije</t>
  </si>
  <si>
    <t>izolacije ukupno :</t>
  </si>
  <si>
    <t>ZIDARSKI RADOVI</t>
  </si>
  <si>
    <t>Nabava materijala i zidanje zidova nadogradnje od blok opeke 29/19/19</t>
  </si>
  <si>
    <t>Nabava materijala i dozidavanje zidova objekta blok opekom debljine 29 cm do potrebne visine.</t>
  </si>
  <si>
    <t>Nabava materijala i izrada pregradnih zidova debljine 12 cm u pcm blok opekom</t>
  </si>
  <si>
    <t>Nabava materijala i popravak unutarnje žbuke zidova nakon oizrade novih otvora i podizanje postojećih zidova na potrebnu visinu.</t>
  </si>
  <si>
    <t>Izrada grube i fine žbuke stropva u pcm</t>
  </si>
  <si>
    <t>Izrada grube i fine žbuke novo sazidanih zidova</t>
  </si>
  <si>
    <t>zidarski radovi ukupno :</t>
  </si>
  <si>
    <t>STOLARSKI RADOVI</t>
  </si>
  <si>
    <t>Izrada, doprema i montaža pregradnih stijena sanitarnih kabina sa jednokrilnim zaokretnim vratima model Siže Kupres C1. Stijena je visine 2030 mm zajedno sa inox nogicama visine 150 mm.</t>
  </si>
  <si>
    <t>Prednja fronta raznih duljina sa vratnim krilom širine 610 mm, sa međustjenama i pregradama.</t>
  </si>
  <si>
    <t>Dovratnici, međustjene i vrata izrađeni u potpunosti od Max compact HPL ploča debljine 13 mm.</t>
  </si>
</sst>
</file>

<file path=xl/styles.xml><?xml version="1.0" encoding="utf-8"?>
<styleSheet xmlns="http://schemas.openxmlformats.org/spreadsheetml/2006/main">
  <numFmts count="4">
    <numFmt numFmtId="164" formatCode="#,##0.00&quot; kn&quot;"/>
    <numFmt numFmtId="165" formatCode="#,##0.00;[Red]#,##0.00"/>
    <numFmt numFmtId="166" formatCode="mmm/dd"/>
    <numFmt numFmtId="167" formatCode="mm/yy"/>
  </numFmts>
  <fonts count="31">
    <font>
      <sz val="11"/>
      <color rgb="FF000000"/>
      <name val="Calibri"/>
      <family val="2"/>
      <charset val="238"/>
    </font>
    <font>
      <b/>
      <sz val="11"/>
      <color indexed="8"/>
      <name val="Calibri"/>
      <family val="2"/>
      <charset val="238"/>
    </font>
    <font>
      <b/>
      <sz val="16"/>
      <color indexed="8"/>
      <name val="Calibri"/>
      <family val="2"/>
      <charset val="238"/>
    </font>
    <font>
      <b/>
      <sz val="10"/>
      <name val="Times New Roman"/>
      <family val="1"/>
      <charset val="238"/>
    </font>
    <font>
      <b/>
      <sz val="10"/>
      <name val="Arial"/>
      <family val="2"/>
      <charset val="238"/>
    </font>
    <font>
      <sz val="10"/>
      <name val="Times New Roman"/>
      <family val="1"/>
      <charset val="238"/>
    </font>
    <font>
      <b/>
      <sz val="22"/>
      <name val="Arial"/>
      <family val="2"/>
      <charset val="238"/>
    </font>
    <font>
      <b/>
      <u/>
      <sz val="10"/>
      <name val="Arial"/>
      <family val="2"/>
      <charset val="238"/>
    </font>
    <font>
      <sz val="9"/>
      <name val="Arial CE"/>
      <family val="2"/>
      <charset val="238"/>
    </font>
    <font>
      <sz val="10"/>
      <name val="Arial"/>
      <family val="2"/>
      <charset val="238"/>
    </font>
    <font>
      <b/>
      <sz val="9"/>
      <name val="Arial"/>
      <family val="2"/>
      <charset val="238"/>
    </font>
    <font>
      <sz val="9"/>
      <name val="Arial"/>
      <family val="2"/>
      <charset val="238"/>
    </font>
    <font>
      <b/>
      <sz val="10"/>
      <name val="Arial CE"/>
      <family val="2"/>
      <charset val="238"/>
    </font>
    <font>
      <sz val="10"/>
      <name val="Arial CE"/>
      <family val="2"/>
      <charset val="238"/>
    </font>
    <font>
      <b/>
      <sz val="9"/>
      <name val="Arial CE"/>
      <family val="2"/>
      <charset val="238"/>
    </font>
    <font>
      <sz val="14"/>
      <name val="Arial"/>
      <family val="2"/>
      <charset val="238"/>
    </font>
    <font>
      <b/>
      <sz val="14"/>
      <name val="Arial"/>
      <family val="2"/>
      <charset val="238"/>
    </font>
    <font>
      <sz val="11"/>
      <name val="Times New Roman"/>
      <family val="1"/>
      <charset val="238"/>
    </font>
    <font>
      <b/>
      <sz val="14"/>
      <name val="Times New Roman"/>
      <family val="1"/>
      <charset val="238"/>
    </font>
    <font>
      <b/>
      <sz val="12"/>
      <name val="Times New Roman"/>
      <family val="1"/>
      <charset val="238"/>
    </font>
    <font>
      <sz val="12"/>
      <name val="Arial"/>
      <family val="2"/>
      <charset val="238"/>
    </font>
    <font>
      <sz val="8"/>
      <name val="Arial"/>
      <family val="2"/>
      <charset val="238"/>
    </font>
    <font>
      <i/>
      <sz val="11"/>
      <name val="Times New Roman"/>
      <family val="1"/>
      <charset val="238"/>
    </font>
    <font>
      <b/>
      <sz val="11"/>
      <name val="Times New Roman"/>
      <family val="1"/>
      <charset val="238"/>
    </font>
    <font>
      <b/>
      <sz val="11"/>
      <name val="Arial"/>
      <family val="2"/>
      <charset val="238"/>
    </font>
    <font>
      <vertAlign val="superscript"/>
      <sz val="11"/>
      <name val="Times New Roman"/>
      <family val="1"/>
      <charset val="238"/>
    </font>
    <font>
      <sz val="7"/>
      <name val="Times New Roman"/>
      <family val="1"/>
      <charset val="238"/>
    </font>
    <font>
      <sz val="12"/>
      <name val="Times New Roman"/>
      <family val="1"/>
      <charset val="238"/>
    </font>
    <font>
      <sz val="16"/>
      <name val="Times New Roman"/>
      <family val="1"/>
      <charset val="238"/>
    </font>
    <font>
      <sz val="14"/>
      <name val="Times New Roman"/>
      <family val="1"/>
      <charset val="238"/>
    </font>
    <font>
      <b/>
      <sz val="12"/>
      <name val="Arial"/>
      <family val="2"/>
      <charset val="238"/>
    </font>
  </fonts>
  <fills count="3">
    <fill>
      <patternFill patternType="none"/>
    </fill>
    <fill>
      <patternFill patternType="gray125"/>
    </fill>
    <fill>
      <patternFill patternType="solid">
        <fgColor indexed="22"/>
        <bgColor indexed="31"/>
      </patternFill>
    </fill>
  </fills>
  <borders count="11">
    <border>
      <left/>
      <right/>
      <top/>
      <bottom/>
      <diagonal/>
    </border>
    <border>
      <left/>
      <right/>
      <top/>
      <bottom style="thin">
        <color indexed="64"/>
      </bottom>
      <diagonal/>
    </border>
    <border>
      <left/>
      <right/>
      <top/>
      <bottom style="thin">
        <color indexed="8"/>
      </bottom>
      <diagonal/>
    </border>
    <border>
      <left/>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bottom style="medium">
        <color indexed="8"/>
      </bottom>
      <diagonal/>
    </border>
    <border>
      <left/>
      <right/>
      <top/>
      <bottom style="double">
        <color indexed="8"/>
      </bottom>
      <diagonal/>
    </border>
    <border>
      <left/>
      <right/>
      <top style="double">
        <color indexed="8"/>
      </top>
      <bottom/>
      <diagonal/>
    </border>
    <border>
      <left/>
      <right style="medium">
        <color indexed="8"/>
      </right>
      <top style="medium">
        <color indexed="8"/>
      </top>
      <bottom style="medium">
        <color indexed="8"/>
      </bottom>
      <diagonal/>
    </border>
    <border>
      <left/>
      <right/>
      <top style="medium">
        <color indexed="8"/>
      </top>
      <bottom style="double">
        <color indexed="8"/>
      </bottom>
      <diagonal/>
    </border>
  </borders>
  <cellStyleXfs count="4">
    <xf numFmtId="0" fontId="0" fillId="0" borderId="0"/>
    <xf numFmtId="0" fontId="9" fillId="0" borderId="0"/>
    <xf numFmtId="0" fontId="8" fillId="0" borderId="0"/>
    <xf numFmtId="0" fontId="9" fillId="0" borderId="0"/>
  </cellStyleXfs>
  <cellXfs count="248">
    <xf numFmtId="0" fontId="0" fillId="0" borderId="0" xfId="0"/>
    <xf numFmtId="0" fontId="0" fillId="0" borderId="0" xfId="0" applyFont="1" applyAlignment="1">
      <alignment wrapText="1"/>
    </xf>
    <xf numFmtId="0" fontId="0" fillId="0" borderId="0" xfId="0" applyFont="1"/>
    <xf numFmtId="4" fontId="0" fillId="0" borderId="0" xfId="0" applyNumberFormat="1" applyFont="1"/>
    <xf numFmtId="0" fontId="1" fillId="0" borderId="0" xfId="0" applyFont="1" applyAlignment="1">
      <alignment horizontal="right" vertical="top"/>
    </xf>
    <xf numFmtId="0" fontId="1" fillId="0" borderId="0" xfId="0" applyFont="1" applyAlignment="1">
      <alignment wrapText="1"/>
    </xf>
    <xf numFmtId="4" fontId="1" fillId="0" borderId="0" xfId="0" applyNumberFormat="1" applyFont="1"/>
    <xf numFmtId="164" fontId="1" fillId="0" borderId="0" xfId="0" applyNumberFormat="1" applyFont="1"/>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wrapText="1"/>
    </xf>
    <xf numFmtId="0" fontId="0" fillId="0" borderId="0" xfId="0" applyFont="1" applyBorder="1"/>
    <xf numFmtId="4" fontId="0" fillId="0" borderId="0" xfId="0" applyNumberFormat="1" applyFont="1" applyBorder="1"/>
    <xf numFmtId="164" fontId="0" fillId="0" borderId="0" xfId="0" applyNumberFormat="1" applyFont="1" applyBorder="1"/>
    <xf numFmtId="0" fontId="0" fillId="0" borderId="1" xfId="0" applyFont="1" applyBorder="1" applyAlignment="1">
      <alignment horizontal="right" vertical="top"/>
    </xf>
    <xf numFmtId="0" fontId="0" fillId="0" borderId="1" xfId="0" applyFont="1" applyBorder="1" applyAlignment="1">
      <alignment wrapText="1"/>
    </xf>
    <xf numFmtId="0" fontId="0" fillId="0" borderId="1" xfId="0" applyFont="1" applyBorder="1"/>
    <xf numFmtId="4" fontId="0" fillId="0" borderId="1" xfId="0" applyNumberFormat="1" applyFont="1" applyBorder="1"/>
    <xf numFmtId="164" fontId="0" fillId="0" borderId="1" xfId="0" applyNumberFormat="1" applyFont="1" applyBorder="1"/>
    <xf numFmtId="0" fontId="1" fillId="0" borderId="0" xfId="0" applyFont="1" applyBorder="1" applyAlignment="1">
      <alignment horizontal="left" wrapText="1"/>
    </xf>
    <xf numFmtId="164" fontId="1" fillId="0" borderId="1" xfId="0" applyNumberFormat="1" applyFont="1" applyBorder="1"/>
    <xf numFmtId="0" fontId="1" fillId="0" borderId="1" xfId="0" applyFont="1" applyBorder="1" applyAlignment="1">
      <alignment horizontal="right" vertical="top"/>
    </xf>
    <xf numFmtId="0" fontId="1" fillId="0" borderId="1" xfId="0" applyFont="1" applyBorder="1"/>
    <xf numFmtId="4" fontId="1" fillId="0" borderId="1" xfId="0" applyNumberFormat="1" applyFont="1" applyBorder="1"/>
    <xf numFmtId="0" fontId="3" fillId="0" borderId="0" xfId="0" applyFont="1"/>
    <xf numFmtId="49" fontId="3" fillId="0" borderId="0" xfId="0" applyNumberFormat="1" applyFont="1" applyAlignment="1">
      <alignment horizontal="right"/>
    </xf>
    <xf numFmtId="0" fontId="3" fillId="0" borderId="0" xfId="0" applyFont="1" applyAlignment="1">
      <alignment vertical="top"/>
    </xf>
    <xf numFmtId="4"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4" fillId="0" borderId="0" xfId="0" applyFont="1"/>
    <xf numFmtId="49" fontId="5" fillId="0" borderId="0" xfId="0" applyNumberFormat="1" applyFont="1" applyAlignment="1"/>
    <xf numFmtId="4" fontId="3" fillId="0" borderId="0" xfId="0" applyNumberFormat="1" applyFont="1" applyAlignment="1"/>
    <xf numFmtId="49" fontId="3" fillId="0" borderId="0" xfId="0" applyNumberFormat="1" applyFont="1" applyAlignment="1">
      <alignment horizontal="right" vertical="top"/>
    </xf>
    <xf numFmtId="4" fontId="3" fillId="0" borderId="0" xfId="0" applyNumberFormat="1" applyFont="1" applyAlignment="1">
      <alignment horizontal="right" wrapText="1"/>
    </xf>
    <xf numFmtId="49" fontId="4" fillId="0" borderId="0" xfId="0" applyNumberFormat="1" applyFont="1" applyBorder="1" applyAlignment="1">
      <alignment horizontal="left"/>
    </xf>
    <xf numFmtId="0" fontId="4" fillId="0" borderId="0" xfId="0" applyFont="1" applyAlignment="1">
      <alignment vertical="top"/>
    </xf>
    <xf numFmtId="49" fontId="4" fillId="0" borderId="0" xfId="0" applyNumberFormat="1" applyFont="1" applyAlignment="1">
      <alignment horizontal="right"/>
    </xf>
    <xf numFmtId="4" fontId="4" fillId="0" borderId="0" xfId="0" applyNumberFormat="1" applyFont="1" applyAlignment="1">
      <alignment horizontal="right" wrapText="1"/>
    </xf>
    <xf numFmtId="0" fontId="4" fillId="0" borderId="0" xfId="0" applyFont="1" applyAlignment="1">
      <alignment horizontal="center"/>
    </xf>
    <xf numFmtId="0" fontId="4" fillId="0" borderId="0" xfId="0" applyFont="1" applyAlignment="1">
      <alignment horizontal="right"/>
    </xf>
    <xf numFmtId="49" fontId="4" fillId="0" borderId="0" xfId="0" applyNumberFormat="1" applyFont="1" applyBorder="1" applyAlignment="1">
      <alignment horizontal="left" wrapText="1"/>
    </xf>
    <xf numFmtId="49" fontId="4" fillId="0" borderId="0" xfId="0" applyNumberFormat="1" applyFont="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0" fontId="5" fillId="0" borderId="0" xfId="0" applyFont="1" applyAlignment="1"/>
    <xf numFmtId="0" fontId="4" fillId="0" borderId="0" xfId="0" applyFont="1" applyBorder="1" applyAlignment="1">
      <alignment horizontal="center"/>
    </xf>
    <xf numFmtId="0" fontId="5" fillId="0" borderId="0" xfId="0" applyFont="1" applyAlignment="1">
      <alignment horizontal="center"/>
    </xf>
    <xf numFmtId="0" fontId="7" fillId="0" borderId="0" xfId="0" applyFont="1"/>
    <xf numFmtId="0" fontId="4" fillId="0" borderId="0" xfId="0" applyFont="1" applyAlignment="1"/>
    <xf numFmtId="0" fontId="3" fillId="0" borderId="0" xfId="0" applyFont="1" applyAlignment="1"/>
    <xf numFmtId="0" fontId="4" fillId="0" borderId="0" xfId="0" applyFont="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xf>
    <xf numFmtId="49" fontId="4" fillId="0" borderId="0" xfId="0" applyNumberFormat="1" applyFont="1" applyAlignment="1">
      <alignment horizontal="right" vertical="top"/>
    </xf>
    <xf numFmtId="49" fontId="5" fillId="0" borderId="0" xfId="0" applyNumberFormat="1" applyFont="1" applyAlignment="1">
      <alignment horizontal="right" vertical="top"/>
    </xf>
    <xf numFmtId="0" fontId="5" fillId="0" borderId="0" xfId="0" applyFont="1" applyAlignment="1">
      <alignment vertical="top"/>
    </xf>
    <xf numFmtId="4" fontId="5" fillId="0" borderId="0" xfId="0" applyNumberFormat="1" applyFont="1" applyAlignment="1">
      <alignment horizontal="right" wrapText="1"/>
    </xf>
    <xf numFmtId="0" fontId="5" fillId="0" borderId="0" xfId="0" applyFont="1"/>
    <xf numFmtId="49" fontId="9" fillId="0" borderId="0" xfId="2" applyNumberFormat="1" applyFont="1" applyAlignment="1">
      <alignment vertical="center"/>
    </xf>
    <xf numFmtId="0" fontId="9" fillId="0" borderId="0" xfId="2" applyFont="1" applyAlignment="1">
      <alignment vertical="center"/>
    </xf>
    <xf numFmtId="49" fontId="9" fillId="0" borderId="0" xfId="2" applyNumberFormat="1" applyFont="1" applyAlignment="1">
      <alignment horizontal="right" vertical="center"/>
    </xf>
    <xf numFmtId="49" fontId="4" fillId="0" borderId="0" xfId="2" applyNumberFormat="1" applyFont="1" applyAlignment="1">
      <alignment horizontal="right" vertical="center"/>
    </xf>
    <xf numFmtId="0" fontId="4" fillId="0" borderId="0" xfId="2" applyFont="1" applyAlignment="1">
      <alignment horizontal="justify" vertical="center" wrapText="1"/>
    </xf>
    <xf numFmtId="0" fontId="4" fillId="0" borderId="0" xfId="2" applyFont="1" applyAlignment="1">
      <alignment vertical="center" wrapText="1"/>
    </xf>
    <xf numFmtId="49" fontId="10" fillId="0" borderId="0" xfId="2" applyNumberFormat="1" applyFont="1" applyAlignment="1">
      <alignment vertical="center"/>
    </xf>
    <xf numFmtId="49" fontId="11" fillId="0" borderId="0" xfId="2" applyNumberFormat="1" applyFont="1" applyAlignment="1">
      <alignment horizontal="left" vertical="top"/>
    </xf>
    <xf numFmtId="0" fontId="11" fillId="0" borderId="0" xfId="2" applyFont="1" applyAlignment="1">
      <alignment horizontal="justify" vertical="top" wrapText="1"/>
    </xf>
    <xf numFmtId="0" fontId="11" fillId="0" borderId="0" xfId="2" applyFont="1" applyAlignment="1">
      <alignment horizontal="left"/>
    </xf>
    <xf numFmtId="165" fontId="11" fillId="0" borderId="0" xfId="2" applyNumberFormat="1" applyFont="1" applyAlignment="1">
      <alignment horizontal="right"/>
    </xf>
    <xf numFmtId="4" fontId="11" fillId="0" borderId="0" xfId="2" applyNumberFormat="1" applyFont="1" applyFill="1" applyAlignment="1"/>
    <xf numFmtId="0" fontId="11" fillId="0" borderId="0" xfId="2" applyFont="1" applyBorder="1" applyAlignment="1">
      <alignment horizontal="justify" vertical="top"/>
    </xf>
    <xf numFmtId="0" fontId="11" fillId="0" borderId="0" xfId="2" applyFont="1" applyAlignment="1">
      <alignment horizontal="justify" vertical="top"/>
    </xf>
    <xf numFmtId="0" fontId="11" fillId="0" borderId="0" xfId="2" applyFont="1"/>
    <xf numFmtId="49" fontId="12" fillId="0" borderId="0" xfId="2" applyNumberFormat="1" applyFont="1" applyAlignment="1">
      <alignment horizontal="left" vertical="top"/>
    </xf>
    <xf numFmtId="0" fontId="12" fillId="0" borderId="0" xfId="2" applyFont="1" applyAlignment="1">
      <alignment vertical="top"/>
    </xf>
    <xf numFmtId="0" fontId="13" fillId="0" borderId="0" xfId="2" applyFont="1" applyAlignment="1">
      <alignment horizontal="left"/>
    </xf>
    <xf numFmtId="165" fontId="13" fillId="0" borderId="0" xfId="2" applyNumberFormat="1" applyFont="1" applyAlignment="1">
      <alignment horizontal="right"/>
    </xf>
    <xf numFmtId="4" fontId="13" fillId="0" borderId="0" xfId="2" applyNumberFormat="1" applyFont="1" applyAlignment="1"/>
    <xf numFmtId="4" fontId="11" fillId="0" borderId="0" xfId="2" applyNumberFormat="1" applyFont="1" applyAlignment="1"/>
    <xf numFmtId="0" fontId="8" fillId="0" borderId="2" xfId="2" applyFont="1" applyBorder="1" applyAlignment="1">
      <alignment horizontal="left" vertical="top"/>
    </xf>
    <xf numFmtId="0" fontId="8" fillId="0" borderId="2" xfId="2" applyFont="1" applyBorder="1" applyAlignment="1">
      <alignment horizontal="justify" vertical="top" wrapText="1"/>
    </xf>
    <xf numFmtId="0" fontId="8" fillId="0" borderId="2" xfId="2" applyFont="1" applyBorder="1" applyAlignment="1">
      <alignment horizontal="right" vertical="top"/>
    </xf>
    <xf numFmtId="165" fontId="8" fillId="0" borderId="2" xfId="2" applyNumberFormat="1" applyFont="1" applyBorder="1" applyAlignment="1">
      <alignment horizontal="right" vertical="top"/>
    </xf>
    <xf numFmtId="4" fontId="8" fillId="0" borderId="2" xfId="2" applyNumberFormat="1" applyFont="1" applyBorder="1"/>
    <xf numFmtId="4" fontId="8" fillId="0" borderId="2" xfId="2" applyNumberFormat="1" applyFont="1" applyFill="1" applyBorder="1" applyAlignment="1"/>
    <xf numFmtId="0" fontId="11" fillId="0" borderId="0" xfId="2" applyFont="1" applyBorder="1" applyAlignment="1">
      <alignment horizontal="left" vertical="top"/>
    </xf>
    <xf numFmtId="0" fontId="11" fillId="0" borderId="0" xfId="2" applyFont="1" applyBorder="1" applyAlignment="1">
      <alignment horizontal="justify" vertical="top" wrapText="1"/>
    </xf>
    <xf numFmtId="165" fontId="11" fillId="0" borderId="0" xfId="2" applyNumberFormat="1" applyFont="1" applyBorder="1" applyAlignment="1">
      <alignment horizontal="right" vertical="top"/>
    </xf>
    <xf numFmtId="4" fontId="11" fillId="0" borderId="0" xfId="2" applyNumberFormat="1" applyFont="1" applyBorder="1" applyAlignment="1">
      <alignment horizontal="justify" vertical="top"/>
    </xf>
    <xf numFmtId="0" fontId="10" fillId="0" borderId="0" xfId="2" applyFont="1" applyFill="1" applyAlignment="1">
      <alignment horizontal="left" vertical="top" wrapText="1"/>
    </xf>
    <xf numFmtId="0" fontId="14" fillId="0" borderId="0" xfId="2" applyFont="1" applyBorder="1" applyAlignment="1">
      <alignment vertical="top"/>
    </xf>
    <xf numFmtId="4" fontId="10" fillId="0" borderId="0" xfId="2" applyNumberFormat="1" applyFont="1" applyBorder="1" applyAlignment="1">
      <alignment horizontal="right" vertical="top"/>
    </xf>
    <xf numFmtId="0" fontId="8" fillId="0" borderId="0" xfId="2" applyFont="1" applyAlignment="1">
      <alignment horizontal="left" vertical="top"/>
    </xf>
    <xf numFmtId="0" fontId="8" fillId="0" borderId="0" xfId="2" applyFont="1" applyAlignment="1">
      <alignment horizontal="justify" vertical="top" wrapText="1"/>
    </xf>
    <xf numFmtId="165" fontId="8" fillId="0" borderId="0" xfId="2" applyNumberFormat="1" applyFont="1" applyAlignment="1">
      <alignment horizontal="right" vertical="top"/>
    </xf>
    <xf numFmtId="4" fontId="8" fillId="0" borderId="0" xfId="2" applyNumberFormat="1" applyFont="1" applyAlignment="1">
      <alignment horizontal="justify" vertical="top"/>
    </xf>
    <xf numFmtId="0" fontId="8" fillId="0" borderId="0" xfId="2" applyFont="1" applyAlignment="1">
      <alignment horizontal="justify" vertical="top"/>
    </xf>
    <xf numFmtId="4" fontId="11" fillId="0" borderId="0" xfId="2" applyNumberFormat="1" applyFont="1"/>
    <xf numFmtId="49" fontId="10" fillId="0" borderId="0" xfId="2" applyNumberFormat="1" applyFont="1" applyAlignment="1">
      <alignment horizontal="left" vertical="top"/>
    </xf>
    <xf numFmtId="0" fontId="11" fillId="0" borderId="0" xfId="2" applyFont="1" applyAlignment="1">
      <alignment horizontal="left" vertical="top" wrapText="1"/>
    </xf>
    <xf numFmtId="49" fontId="11" fillId="0" borderId="0" xfId="2" applyNumberFormat="1" applyFont="1" applyFill="1" applyAlignment="1">
      <alignment horizontal="left" vertical="top"/>
    </xf>
    <xf numFmtId="49" fontId="11" fillId="0" borderId="0" xfId="2" applyNumberFormat="1" applyFont="1" applyAlignment="1">
      <alignment horizontal="right" vertical="top"/>
    </xf>
    <xf numFmtId="0" fontId="9" fillId="0" borderId="0" xfId="2" applyFont="1"/>
    <xf numFmtId="2" fontId="9" fillId="0" borderId="0" xfId="2" applyNumberFormat="1" applyFont="1" applyBorder="1" applyAlignment="1">
      <alignment horizontal="center" vertical="center"/>
    </xf>
    <xf numFmtId="0" fontId="9" fillId="0" borderId="0" xfId="2" applyFont="1" applyBorder="1" applyAlignment="1">
      <alignment horizontal="justify" vertical="center"/>
    </xf>
    <xf numFmtId="4" fontId="9" fillId="0" borderId="0" xfId="2" applyNumberFormat="1" applyFont="1" applyBorder="1" applyAlignment="1">
      <alignment horizontal="center" vertical="center"/>
    </xf>
    <xf numFmtId="4" fontId="9" fillId="0" borderId="0" xfId="2" applyNumberFormat="1" applyFont="1" applyBorder="1" applyAlignment="1">
      <alignment horizontal="justify" vertical="center"/>
    </xf>
    <xf numFmtId="4" fontId="9" fillId="0" borderId="0" xfId="2" applyNumberFormat="1" applyFont="1" applyBorder="1" applyAlignment="1">
      <alignment horizontal="right" vertical="center"/>
    </xf>
    <xf numFmtId="4" fontId="9" fillId="0" borderId="0" xfId="2" applyNumberFormat="1" applyFont="1" applyAlignment="1">
      <alignment horizontal="right" vertical="center"/>
    </xf>
    <xf numFmtId="0" fontId="9" fillId="0" borderId="0" xfId="2" applyFont="1" applyAlignment="1">
      <alignment horizontal="justify" vertical="center"/>
    </xf>
    <xf numFmtId="0" fontId="9" fillId="0" borderId="0" xfId="2" applyFont="1" applyBorder="1" applyAlignment="1">
      <alignment horizontal="center" vertical="center" wrapText="1"/>
    </xf>
    <xf numFmtId="0" fontId="9" fillId="0" borderId="0" xfId="2" applyFont="1" applyBorder="1" applyAlignment="1">
      <alignment vertical="center" wrapText="1"/>
    </xf>
    <xf numFmtId="4" fontId="9" fillId="0" borderId="0" xfId="2" applyNumberFormat="1" applyFont="1" applyBorder="1" applyAlignment="1">
      <alignment horizontal="right" vertical="center" wrapText="1"/>
    </xf>
    <xf numFmtId="4" fontId="9" fillId="0" borderId="0" xfId="2" applyNumberFormat="1" applyFont="1" applyFill="1" applyAlignment="1">
      <alignment horizontal="right" vertical="center"/>
    </xf>
    <xf numFmtId="2" fontId="9" fillId="0" borderId="0" xfId="2" applyNumberFormat="1" applyFont="1" applyFill="1" applyAlignment="1">
      <alignment horizontal="justify" vertical="center"/>
    </xf>
    <xf numFmtId="0" fontId="9" fillId="0" borderId="0" xfId="2" applyFont="1" applyFill="1" applyAlignment="1">
      <alignment horizontal="justify" vertical="center"/>
    </xf>
    <xf numFmtId="4" fontId="4" fillId="0" borderId="0" xfId="2" applyNumberFormat="1" applyFont="1" applyAlignment="1">
      <alignment horizontal="left" vertical="center"/>
    </xf>
    <xf numFmtId="0" fontId="4" fillId="0" borderId="0" xfId="2" applyFont="1" applyAlignment="1">
      <alignment horizontal="left" vertical="center"/>
    </xf>
    <xf numFmtId="0" fontId="4" fillId="0" borderId="0" xfId="2" applyFont="1" applyAlignment="1">
      <alignment horizontal="justify" vertical="center"/>
    </xf>
    <xf numFmtId="4" fontId="9" fillId="0" borderId="0" xfId="2" applyNumberFormat="1" applyFont="1" applyAlignment="1">
      <alignment horizontal="justify" vertical="center"/>
    </xf>
    <xf numFmtId="0" fontId="9" fillId="0" borderId="2" xfId="2" applyFont="1" applyBorder="1" applyAlignment="1">
      <alignment horizontal="left" vertical="center"/>
    </xf>
    <xf numFmtId="0" fontId="9" fillId="0" borderId="2" xfId="2" applyFont="1" applyBorder="1" applyAlignment="1">
      <alignment horizontal="left" vertical="center" wrapText="1"/>
    </xf>
    <xf numFmtId="4" fontId="9" fillId="0" borderId="2" xfId="2" applyNumberFormat="1" applyFont="1" applyBorder="1" applyAlignment="1">
      <alignment horizontal="right" vertical="center"/>
    </xf>
    <xf numFmtId="4" fontId="9" fillId="0" borderId="2" xfId="2" applyNumberFormat="1" applyFont="1" applyBorder="1" applyAlignment="1">
      <alignment horizontal="justify" vertical="center"/>
    </xf>
    <xf numFmtId="0" fontId="9" fillId="0" borderId="0" xfId="2" applyFont="1" applyBorder="1" applyAlignment="1">
      <alignment horizontal="left" vertical="center"/>
    </xf>
    <xf numFmtId="0" fontId="9" fillId="0" borderId="0" xfId="2" applyFont="1" applyBorder="1" applyAlignment="1">
      <alignment horizontal="left" vertical="center" wrapText="1"/>
    </xf>
    <xf numFmtId="0" fontId="9" fillId="2" borderId="3" xfId="2" applyFont="1" applyFill="1" applyBorder="1" applyAlignment="1">
      <alignment horizontal="justify" vertical="center"/>
    </xf>
    <xf numFmtId="4" fontId="4" fillId="2" borderId="3" xfId="2" applyNumberFormat="1" applyFont="1" applyFill="1" applyBorder="1" applyAlignment="1">
      <alignment horizontal="right" vertical="center"/>
    </xf>
    <xf numFmtId="0" fontId="9" fillId="2" borderId="0" xfId="2" applyFont="1" applyFill="1" applyBorder="1" applyAlignment="1">
      <alignment horizontal="justify" vertical="center"/>
    </xf>
    <xf numFmtId="4" fontId="4" fillId="2" borderId="0" xfId="2" applyNumberFormat="1" applyFont="1" applyFill="1" applyBorder="1" applyAlignment="1">
      <alignment horizontal="right" vertical="center"/>
    </xf>
    <xf numFmtId="2" fontId="9" fillId="0" borderId="0" xfId="2" applyNumberFormat="1" applyFont="1" applyAlignment="1">
      <alignment horizontal="justify" vertical="center"/>
    </xf>
    <xf numFmtId="0" fontId="15" fillId="0" borderId="0" xfId="3" applyFont="1" applyAlignment="1">
      <alignment vertical="top"/>
    </xf>
    <xf numFmtId="0" fontId="15" fillId="0" borderId="0" xfId="3" applyFont="1" applyAlignment="1"/>
    <xf numFmtId="0" fontId="9" fillId="0" borderId="0" xfId="3"/>
    <xf numFmtId="4" fontId="9" fillId="0" borderId="0" xfId="3" applyNumberFormat="1"/>
    <xf numFmtId="0" fontId="15" fillId="0" borderId="0" xfId="3" applyFont="1"/>
    <xf numFmtId="4" fontId="15" fillId="0" borderId="0" xfId="3" applyNumberFormat="1" applyFont="1"/>
    <xf numFmtId="0" fontId="15" fillId="0" borderId="0" xfId="3" applyFont="1" applyAlignment="1">
      <alignment horizontal="left" wrapText="1"/>
    </xf>
    <xf numFmtId="166" fontId="15" fillId="0" borderId="0" xfId="3" applyNumberFormat="1" applyFont="1"/>
    <xf numFmtId="0" fontId="9" fillId="0" borderId="0" xfId="3" applyAlignment="1">
      <alignment vertical="top"/>
    </xf>
    <xf numFmtId="49" fontId="9" fillId="0" borderId="0" xfId="3" applyNumberFormat="1"/>
    <xf numFmtId="0" fontId="16" fillId="0" borderId="0" xfId="3" applyFont="1" applyAlignment="1">
      <alignment vertical="top"/>
    </xf>
    <xf numFmtId="0" fontId="4" fillId="0" borderId="0" xfId="3" applyFont="1" applyAlignment="1">
      <alignment vertical="top"/>
    </xf>
    <xf numFmtId="0" fontId="4" fillId="0" borderId="0" xfId="3" applyFont="1"/>
    <xf numFmtId="4" fontId="4" fillId="0" borderId="0" xfId="3" applyNumberFormat="1" applyFont="1"/>
    <xf numFmtId="0" fontId="16" fillId="0" borderId="0" xfId="3" applyFont="1" applyAlignment="1">
      <alignment horizontal="center"/>
    </xf>
    <xf numFmtId="0" fontId="17" fillId="0" borderId="0" xfId="3" applyFont="1" applyAlignment="1">
      <alignment horizontal="left" indent="4"/>
    </xf>
    <xf numFmtId="0" fontId="17" fillId="0" borderId="0" xfId="3" applyFont="1" applyAlignment="1">
      <alignment horizontal="left" indent="15"/>
    </xf>
    <xf numFmtId="0" fontId="18" fillId="0" borderId="0" xfId="3" applyFont="1" applyAlignment="1">
      <alignment horizontal="left"/>
    </xf>
    <xf numFmtId="0" fontId="5" fillId="0" borderId="0" xfId="3" applyFont="1"/>
    <xf numFmtId="0" fontId="19" fillId="0" borderId="0" xfId="3" applyFont="1"/>
    <xf numFmtId="4" fontId="20" fillId="0" borderId="0" xfId="3" applyNumberFormat="1" applyFont="1"/>
    <xf numFmtId="4" fontId="20" fillId="0" borderId="0" xfId="3" applyNumberFormat="1" applyFont="1" applyAlignment="1">
      <alignment horizontal="center"/>
    </xf>
    <xf numFmtId="0" fontId="9" fillId="0" borderId="0" xfId="3" applyAlignment="1">
      <alignment horizontal="left"/>
    </xf>
    <xf numFmtId="0" fontId="17" fillId="0" borderId="4" xfId="3" applyFont="1" applyBorder="1" applyAlignment="1">
      <alignment vertical="top" wrapText="1"/>
    </xf>
    <xf numFmtId="0" fontId="17" fillId="0" borderId="5" xfId="3" applyFont="1" applyBorder="1" applyAlignment="1">
      <alignment vertical="top" wrapText="1"/>
    </xf>
    <xf numFmtId="0" fontId="17" fillId="0" borderId="5" xfId="3" applyFont="1" applyBorder="1" applyAlignment="1">
      <alignment horizontal="center" wrapText="1"/>
    </xf>
    <xf numFmtId="0" fontId="17" fillId="0" borderId="0" xfId="3" applyFont="1" applyAlignment="1">
      <alignment vertical="top" wrapText="1"/>
    </xf>
    <xf numFmtId="0" fontId="17" fillId="0" borderId="0" xfId="3" applyFont="1" applyAlignment="1">
      <alignment horizontal="justify" vertical="top" wrapText="1"/>
    </xf>
    <xf numFmtId="166" fontId="17" fillId="0" borderId="0" xfId="3" applyNumberFormat="1" applyFont="1" applyBorder="1" applyAlignment="1">
      <alignment vertical="top" wrapText="1"/>
    </xf>
    <xf numFmtId="166" fontId="9" fillId="0" borderId="0" xfId="3" applyNumberFormat="1"/>
    <xf numFmtId="166" fontId="17" fillId="0" borderId="0" xfId="3" applyNumberFormat="1" applyFont="1" applyAlignment="1">
      <alignment vertical="top" wrapText="1"/>
    </xf>
    <xf numFmtId="0" fontId="17" fillId="0" borderId="0" xfId="3" applyFont="1" applyAlignment="1">
      <alignment wrapText="1"/>
    </xf>
    <xf numFmtId="0" fontId="17" fillId="0" borderId="0" xfId="3" applyFont="1" applyAlignment="1">
      <alignment horizontal="right" vertical="top" wrapText="1"/>
    </xf>
    <xf numFmtId="0" fontId="17" fillId="0" borderId="6" xfId="3" applyFont="1" applyBorder="1" applyAlignment="1">
      <alignment vertical="top" wrapText="1"/>
    </xf>
    <xf numFmtId="0" fontId="17" fillId="0" borderId="6" xfId="3" applyFont="1" applyBorder="1" applyAlignment="1">
      <alignment horizontal="right" vertical="top" wrapText="1"/>
    </xf>
    <xf numFmtId="0" fontId="5" fillId="0" borderId="6" xfId="3" applyFont="1" applyBorder="1" applyAlignment="1">
      <alignment wrapText="1"/>
    </xf>
    <xf numFmtId="0" fontId="17" fillId="0" borderId="7" xfId="3" applyFont="1" applyBorder="1" applyAlignment="1">
      <alignment vertical="top" wrapText="1"/>
    </xf>
    <xf numFmtId="0" fontId="23" fillId="0" borderId="0" xfId="3" applyFont="1" applyAlignment="1">
      <alignment vertical="top" wrapText="1"/>
    </xf>
    <xf numFmtId="0" fontId="23" fillId="0" borderId="8" xfId="3" applyFont="1" applyBorder="1" applyAlignment="1">
      <alignment wrapText="1"/>
    </xf>
    <xf numFmtId="4" fontId="24" fillId="0" borderId="8" xfId="3" applyNumberFormat="1" applyFont="1" applyBorder="1" applyAlignment="1">
      <alignment wrapText="1"/>
    </xf>
    <xf numFmtId="0" fontId="5" fillId="0" borderId="0" xfId="3" applyFont="1" applyAlignment="1">
      <alignment wrapText="1"/>
    </xf>
    <xf numFmtId="2" fontId="17" fillId="0" borderId="0" xfId="3" applyNumberFormat="1" applyFont="1" applyAlignment="1">
      <alignment wrapText="1"/>
    </xf>
    <xf numFmtId="4" fontId="17" fillId="0" borderId="0" xfId="3" applyNumberFormat="1" applyFont="1" applyAlignment="1">
      <alignment wrapText="1"/>
    </xf>
    <xf numFmtId="2" fontId="17" fillId="0" borderId="0" xfId="3" applyNumberFormat="1" applyFont="1"/>
    <xf numFmtId="0" fontId="17" fillId="0" borderId="0" xfId="3" applyFont="1" applyAlignment="1">
      <alignment horizontal="right" wrapText="1"/>
    </xf>
    <xf numFmtId="0" fontId="17" fillId="0" borderId="6" xfId="3" applyFont="1" applyBorder="1" applyAlignment="1">
      <alignment wrapText="1"/>
    </xf>
    <xf numFmtId="0" fontId="17" fillId="0" borderId="0" xfId="3" applyFont="1" applyAlignment="1">
      <alignment horizontal="right" vertical="top"/>
    </xf>
    <xf numFmtId="0" fontId="17" fillId="0" borderId="0" xfId="3" applyFont="1"/>
    <xf numFmtId="2" fontId="17" fillId="0" borderId="0" xfId="3" applyNumberFormat="1" applyFont="1" applyAlignment="1">
      <alignment horizontal="right" vertical="top" wrapText="1"/>
    </xf>
    <xf numFmtId="4" fontId="17" fillId="0" borderId="0" xfId="3" applyNumberFormat="1" applyFont="1"/>
    <xf numFmtId="2" fontId="17" fillId="0" borderId="0" xfId="3" applyNumberFormat="1" applyFont="1" applyAlignment="1">
      <alignment horizontal="right" wrapText="1"/>
    </xf>
    <xf numFmtId="0" fontId="17" fillId="0" borderId="0" xfId="3" applyFont="1" applyAlignment="1">
      <alignment horizontal="left" vertical="top" wrapText="1" indent="2"/>
    </xf>
    <xf numFmtId="167" fontId="17" fillId="0" borderId="0" xfId="3" applyNumberFormat="1" applyFont="1" applyAlignment="1">
      <alignment vertical="top" wrapText="1"/>
    </xf>
    <xf numFmtId="0" fontId="17" fillId="0" borderId="7" xfId="3" applyFont="1" applyBorder="1" applyAlignment="1">
      <alignment horizontal="right" vertical="top" wrapText="1"/>
    </xf>
    <xf numFmtId="0" fontId="23" fillId="0" borderId="0" xfId="3" applyFont="1" applyAlignment="1">
      <alignment horizontal="right" vertical="top" wrapText="1"/>
    </xf>
    <xf numFmtId="4" fontId="24" fillId="0" borderId="0" xfId="3" applyNumberFormat="1" applyFont="1"/>
    <xf numFmtId="0" fontId="17" fillId="0" borderId="6" xfId="3" applyFont="1" applyBorder="1" applyAlignment="1">
      <alignment horizontal="justify" vertical="top" wrapText="1"/>
    </xf>
    <xf numFmtId="4" fontId="17" fillId="0" borderId="0" xfId="3" applyNumberFormat="1" applyFont="1" applyAlignment="1">
      <alignment horizontal="right" wrapText="1"/>
    </xf>
    <xf numFmtId="0" fontId="22" fillId="0" borderId="0" xfId="3" applyFont="1" applyAlignment="1">
      <alignment vertical="top" wrapText="1"/>
    </xf>
    <xf numFmtId="2" fontId="17" fillId="0" borderId="0" xfId="3" applyNumberFormat="1" applyFont="1" applyAlignment="1">
      <alignment vertical="top" wrapText="1"/>
    </xf>
    <xf numFmtId="0" fontId="23" fillId="0" borderId="8" xfId="3" applyFont="1" applyBorder="1" applyAlignment="1">
      <alignment vertical="top" wrapText="1"/>
    </xf>
    <xf numFmtId="0" fontId="23" fillId="0" borderId="0" xfId="3" applyFont="1" applyBorder="1" applyAlignment="1">
      <alignment wrapText="1"/>
    </xf>
    <xf numFmtId="0" fontId="23" fillId="0" borderId="0" xfId="3" applyFont="1" applyBorder="1" applyAlignment="1">
      <alignment vertical="top" wrapText="1"/>
    </xf>
    <xf numFmtId="2" fontId="9" fillId="0" borderId="0" xfId="3" applyNumberFormat="1"/>
    <xf numFmtId="0" fontId="26" fillId="0" borderId="0" xfId="3" applyFont="1" applyAlignment="1">
      <alignment horizontal="left" indent="8"/>
    </xf>
    <xf numFmtId="0" fontId="27" fillId="0" borderId="0" xfId="3" applyFont="1" applyAlignment="1">
      <alignment vertical="top" wrapText="1"/>
    </xf>
    <xf numFmtId="0" fontId="27" fillId="0" borderId="0" xfId="3" applyFont="1" applyAlignment="1">
      <alignment vertical="center" wrapText="1"/>
    </xf>
    <xf numFmtId="4" fontId="29" fillId="0" borderId="0" xfId="3" applyNumberFormat="1" applyFont="1" applyAlignment="1">
      <alignment horizontal="right" wrapText="1"/>
    </xf>
    <xf numFmtId="0" fontId="29" fillId="0" borderId="0" xfId="3" applyFont="1" applyAlignment="1">
      <alignment vertical="top" wrapText="1"/>
    </xf>
    <xf numFmtId="4" fontId="30" fillId="0" borderId="0" xfId="3" applyNumberFormat="1" applyFont="1" applyAlignment="1">
      <alignment horizontal="center" vertical="center"/>
    </xf>
    <xf numFmtId="0" fontId="9" fillId="0" borderId="0" xfId="3" applyAlignment="1">
      <alignment horizontal="center"/>
    </xf>
    <xf numFmtId="0" fontId="27" fillId="0" borderId="0" xfId="3" applyFont="1" applyAlignment="1">
      <alignment wrapText="1"/>
    </xf>
    <xf numFmtId="0" fontId="27" fillId="0" borderId="6" xfId="3" applyFont="1" applyBorder="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1" xfId="0" applyFont="1" applyBorder="1" applyAlignment="1">
      <alignment vertical="top" wrapText="1"/>
    </xf>
    <xf numFmtId="0" fontId="1" fillId="0" borderId="0" xfId="0" applyFont="1" applyAlignment="1">
      <alignment vertical="top" wrapText="1"/>
    </xf>
    <xf numFmtId="0" fontId="0" fillId="0" borderId="0" xfId="0" applyAlignment="1"/>
    <xf numFmtId="0" fontId="0" fillId="0" borderId="0" xfId="0" applyFont="1" applyBorder="1" applyAlignment="1">
      <alignment vertical="top" wrapText="1"/>
    </xf>
    <xf numFmtId="0" fontId="2" fillId="0" borderId="0" xfId="0" applyFont="1" applyAlignment="1">
      <alignment vertical="top" wrapText="1"/>
    </xf>
    <xf numFmtId="0" fontId="1" fillId="0" borderId="0" xfId="0" applyFont="1" applyBorder="1" applyAlignment="1">
      <alignment horizontal="left" vertical="top" wrapText="1"/>
    </xf>
    <xf numFmtId="0" fontId="1" fillId="0" borderId="1" xfId="0" applyFont="1" applyBorder="1" applyAlignment="1">
      <alignment vertical="top" wrapText="1"/>
    </xf>
    <xf numFmtId="0" fontId="0" fillId="0" borderId="0" xfId="0" applyAlignment="1">
      <alignment vertical="top"/>
    </xf>
    <xf numFmtId="0" fontId="9" fillId="0" borderId="0" xfId="3" applyFont="1"/>
    <xf numFmtId="49" fontId="4" fillId="0" borderId="0" xfId="2" applyNumberFormat="1" applyFont="1" applyBorder="1" applyAlignment="1">
      <alignment horizontal="justify" vertical="center" wrapText="1"/>
    </xf>
    <xf numFmtId="0" fontId="11" fillId="0" borderId="0" xfId="2" applyFont="1" applyBorder="1" applyAlignment="1">
      <alignment horizontal="center" vertical="top" wrapText="1"/>
    </xf>
    <xf numFmtId="0" fontId="14" fillId="0" borderId="0" xfId="2" applyFont="1" applyBorder="1" applyAlignment="1">
      <alignment vertical="top"/>
    </xf>
    <xf numFmtId="0" fontId="4" fillId="0" borderId="0" xfId="2" applyFont="1" applyBorder="1" applyAlignment="1">
      <alignment horizontal="left" vertical="center"/>
    </xf>
    <xf numFmtId="0" fontId="21" fillId="0" borderId="0" xfId="3" applyFont="1" applyBorder="1" applyAlignment="1">
      <alignment horizontal="left" wrapText="1"/>
    </xf>
    <xf numFmtId="0" fontId="21" fillId="0" borderId="0" xfId="3" applyFont="1" applyBorder="1" applyAlignment="1">
      <alignment horizontal="left" vertical="top" wrapText="1"/>
    </xf>
    <xf numFmtId="0" fontId="16" fillId="0" borderId="0" xfId="3" applyFont="1" applyBorder="1" applyAlignment="1">
      <alignment horizontal="center"/>
    </xf>
    <xf numFmtId="0" fontId="21" fillId="0" borderId="0" xfId="3" applyFont="1" applyBorder="1" applyAlignment="1">
      <alignment horizontal="left" vertical="top"/>
    </xf>
    <xf numFmtId="0" fontId="17" fillId="0" borderId="5" xfId="3" applyFont="1" applyBorder="1" applyAlignment="1">
      <alignment wrapText="1"/>
    </xf>
    <xf numFmtId="0" fontId="17" fillId="0" borderId="9" xfId="3" applyFont="1" applyBorder="1" applyAlignment="1">
      <alignment horizontal="center" wrapText="1"/>
    </xf>
    <xf numFmtId="0" fontId="17" fillId="0" borderId="0" xfId="3" applyFont="1" applyBorder="1" applyAlignment="1">
      <alignment vertical="top" wrapText="1"/>
    </xf>
    <xf numFmtId="0" fontId="17" fillId="0" borderId="3" xfId="3" applyFont="1" applyBorder="1" applyAlignment="1">
      <alignment vertical="top" wrapText="1"/>
    </xf>
    <xf numFmtId="0" fontId="17" fillId="0" borderId="5" xfId="3" applyFont="1" applyBorder="1" applyAlignment="1">
      <alignment vertical="top" wrapText="1"/>
    </xf>
    <xf numFmtId="0" fontId="17" fillId="0" borderId="0" xfId="3" applyFont="1" applyBorder="1" applyAlignment="1">
      <alignment horizontal="right" vertical="top" wrapText="1"/>
    </xf>
    <xf numFmtId="0" fontId="17" fillId="0" borderId="6" xfId="3" applyFont="1" applyBorder="1" applyAlignment="1">
      <alignment vertical="top" wrapText="1"/>
    </xf>
    <xf numFmtId="0" fontId="17" fillId="0" borderId="6" xfId="3" applyFont="1" applyBorder="1" applyAlignment="1">
      <alignment horizontal="right" vertical="top" wrapText="1"/>
    </xf>
    <xf numFmtId="0" fontId="17" fillId="0" borderId="10" xfId="3" applyFont="1" applyBorder="1" applyAlignment="1">
      <alignment vertical="top" wrapText="1"/>
    </xf>
    <xf numFmtId="0" fontId="17" fillId="0" borderId="0" xfId="3" applyFont="1" applyBorder="1" applyAlignment="1">
      <alignment wrapText="1"/>
    </xf>
    <xf numFmtId="0" fontId="9" fillId="0" borderId="3" xfId="3" applyBorder="1" applyAlignment="1"/>
    <xf numFmtId="0" fontId="9" fillId="0" borderId="0" xfId="3" applyBorder="1" applyAlignment="1"/>
    <xf numFmtId="2" fontId="17" fillId="0" borderId="0" xfId="3" applyNumberFormat="1" applyFont="1" applyBorder="1" applyAlignment="1"/>
    <xf numFmtId="4" fontId="30" fillId="0" borderId="0" xfId="3" applyNumberFormat="1" applyFont="1" applyBorder="1" applyAlignment="1">
      <alignment horizontal="center" vertical="center"/>
    </xf>
    <xf numFmtId="0" fontId="23" fillId="0" borderId="8" xfId="3" applyFont="1" applyBorder="1" applyAlignment="1">
      <alignment wrapText="1"/>
    </xf>
    <xf numFmtId="0" fontId="23" fillId="0" borderId="8" xfId="3" applyFont="1" applyBorder="1" applyAlignment="1">
      <alignment vertical="top" wrapText="1"/>
    </xf>
    <xf numFmtId="166" fontId="17" fillId="0" borderId="0" xfId="3" applyNumberFormat="1" applyFont="1" applyBorder="1" applyAlignment="1">
      <alignment vertical="top" wrapText="1"/>
    </xf>
    <xf numFmtId="0" fontId="29" fillId="0" borderId="3" xfId="3" applyFont="1" applyBorder="1" applyAlignment="1">
      <alignment vertical="top" wrapText="1"/>
    </xf>
    <xf numFmtId="0" fontId="9" fillId="0" borderId="0" xfId="3"/>
    <xf numFmtId="0" fontId="29" fillId="0" borderId="3" xfId="3" applyFont="1" applyBorder="1" applyAlignment="1">
      <alignment horizontal="center" wrapText="1"/>
    </xf>
    <xf numFmtId="0" fontId="9" fillId="0" borderId="0" xfId="3" applyBorder="1" applyAlignment="1">
      <alignment horizontal="center"/>
    </xf>
    <xf numFmtId="4" fontId="16" fillId="0" borderId="0" xfId="3" applyNumberFormat="1" applyFont="1" applyBorder="1" applyAlignment="1">
      <alignment horizontal="center"/>
    </xf>
    <xf numFmtId="0" fontId="27" fillId="0" borderId="0" xfId="3" applyFont="1" applyBorder="1" applyAlignment="1">
      <alignment vertical="center" wrapText="1"/>
    </xf>
    <xf numFmtId="0" fontId="29" fillId="0" borderId="0" xfId="3" applyFont="1" applyBorder="1" applyAlignment="1">
      <alignment vertical="top" wrapText="1"/>
    </xf>
  </cellXfs>
  <cellStyles count="4">
    <cellStyle name="Normal" xfId="0" builtinId="0"/>
    <cellStyle name="Normal 2" xfId="1"/>
    <cellStyle name="Obično 2" xfId="2"/>
    <cellStyle name="Obično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58"/>
  <sheetViews>
    <sheetView topLeftCell="A211" workbookViewId="0">
      <selection activeCell="F12" sqref="F12"/>
    </sheetView>
  </sheetViews>
  <sheetFormatPr defaultRowHeight="15"/>
  <cols>
    <col min="1" max="1" width="29.5703125" customWidth="1"/>
  </cols>
  <sheetData>
    <row r="1" spans="1:9">
      <c r="A1" s="24"/>
      <c r="B1" s="25"/>
      <c r="C1" s="26"/>
      <c r="D1" s="27"/>
      <c r="E1" s="28"/>
      <c r="F1" s="29"/>
      <c r="G1" s="24"/>
      <c r="H1" s="28"/>
    </row>
    <row r="2" spans="1:9">
      <c r="A2" s="30"/>
      <c r="B2" s="30"/>
      <c r="C2" s="30" t="s">
        <v>124</v>
      </c>
      <c r="D2" s="27"/>
      <c r="E2" s="28"/>
      <c r="F2" s="29"/>
      <c r="G2" s="24"/>
      <c r="H2" s="28"/>
      <c r="I2" s="31"/>
    </row>
    <row r="3" spans="1:9">
      <c r="A3" s="30"/>
      <c r="B3" s="30"/>
      <c r="C3" s="30" t="s">
        <v>125</v>
      </c>
      <c r="D3" s="32"/>
      <c r="E3" s="28"/>
      <c r="F3" s="24"/>
      <c r="G3" s="28"/>
      <c r="H3" s="24"/>
    </row>
    <row r="4" spans="1:9">
      <c r="A4" s="30" t="s">
        <v>126</v>
      </c>
      <c r="B4" s="30"/>
      <c r="C4" s="30" t="s">
        <v>127</v>
      </c>
      <c r="D4" s="32"/>
      <c r="E4" s="28"/>
      <c r="F4" s="24"/>
      <c r="G4" s="28"/>
      <c r="H4" s="24"/>
    </row>
    <row r="5" spans="1:9">
      <c r="A5" s="33"/>
      <c r="B5" s="26"/>
      <c r="C5" s="28"/>
      <c r="D5" s="34"/>
      <c r="E5" s="28"/>
      <c r="F5" s="24"/>
      <c r="G5" s="28"/>
      <c r="H5" s="24"/>
    </row>
    <row r="6" spans="1:9">
      <c r="A6" s="33"/>
      <c r="B6" s="26"/>
      <c r="C6" s="28"/>
      <c r="D6" s="34"/>
      <c r="E6" s="28"/>
      <c r="F6" s="24"/>
      <c r="G6" s="28"/>
      <c r="H6" s="24"/>
    </row>
    <row r="7" spans="1:9">
      <c r="A7" s="33"/>
      <c r="B7" s="26"/>
      <c r="C7" s="28"/>
      <c r="D7" s="34"/>
      <c r="E7" s="28"/>
      <c r="F7" s="24"/>
      <c r="G7" s="28"/>
      <c r="H7" s="24"/>
    </row>
    <row r="8" spans="1:9">
      <c r="A8" s="33"/>
      <c r="B8" s="26"/>
      <c r="C8" s="28"/>
      <c r="D8" s="34"/>
      <c r="E8" s="28"/>
      <c r="F8" s="24"/>
      <c r="G8" s="28"/>
      <c r="H8" s="24"/>
    </row>
    <row r="9" spans="1:9">
      <c r="A9" s="33"/>
      <c r="B9" s="26"/>
      <c r="C9" s="28"/>
      <c r="D9" s="34"/>
      <c r="E9" s="28"/>
      <c r="F9" s="24"/>
      <c r="G9" s="28"/>
      <c r="H9" s="24"/>
    </row>
    <row r="10" spans="1:9">
      <c r="A10" s="26"/>
      <c r="B10" s="25"/>
      <c r="C10" s="26"/>
      <c r="D10" s="34"/>
      <c r="E10" s="28"/>
      <c r="F10" s="29"/>
      <c r="G10" s="24"/>
      <c r="H10" s="28"/>
    </row>
    <row r="11" spans="1:9">
      <c r="A11" s="26"/>
      <c r="B11" s="25"/>
      <c r="C11" s="26"/>
      <c r="D11" s="34"/>
      <c r="E11" s="28"/>
      <c r="F11" s="29"/>
      <c r="G11" s="24"/>
      <c r="H11" s="28"/>
      <c r="I11" s="31"/>
    </row>
    <row r="12" spans="1:9">
      <c r="A12" s="35" t="s">
        <v>128</v>
      </c>
      <c r="B12" s="35"/>
      <c r="C12" s="35"/>
      <c r="D12" s="35"/>
      <c r="E12" s="35"/>
      <c r="F12" s="35"/>
      <c r="G12" s="35"/>
      <c r="H12" s="35"/>
    </row>
    <row r="13" spans="1:9">
      <c r="A13" s="36" t="s">
        <v>129</v>
      </c>
      <c r="B13" s="37"/>
      <c r="C13" s="36"/>
      <c r="D13" s="38"/>
      <c r="E13" s="39"/>
      <c r="F13" s="40"/>
      <c r="G13" s="30"/>
      <c r="H13" s="28"/>
      <c r="I13" s="31"/>
    </row>
    <row r="14" spans="1:9">
      <c r="A14" s="35" t="s">
        <v>130</v>
      </c>
      <c r="B14" s="35"/>
      <c r="C14" s="35"/>
      <c r="D14" s="35"/>
      <c r="E14" s="35"/>
      <c r="F14" s="35"/>
      <c r="G14" s="35"/>
      <c r="H14" s="35"/>
    </row>
    <row r="15" spans="1:9">
      <c r="A15" s="36"/>
      <c r="B15" s="37"/>
      <c r="C15" s="36"/>
      <c r="D15" s="38"/>
      <c r="E15" s="39"/>
      <c r="F15" s="40"/>
      <c r="G15" s="30"/>
      <c r="H15" s="28"/>
      <c r="I15" s="31"/>
    </row>
    <row r="16" spans="1:9" ht="26.25">
      <c r="A16" s="41" t="s">
        <v>131</v>
      </c>
      <c r="B16" s="41"/>
      <c r="C16" s="41"/>
      <c r="D16" s="41"/>
      <c r="E16" s="41"/>
      <c r="F16" s="41"/>
      <c r="G16" s="41"/>
      <c r="H16" s="41"/>
    </row>
    <row r="17" spans="1:9">
      <c r="A17" s="36"/>
      <c r="B17" s="42"/>
      <c r="C17" s="36" t="s">
        <v>129</v>
      </c>
      <c r="D17" s="38"/>
      <c r="E17" s="39"/>
      <c r="F17" s="40"/>
      <c r="G17" s="30"/>
      <c r="H17" s="28"/>
    </row>
    <row r="18" spans="1:9">
      <c r="A18" s="43"/>
      <c r="B18" s="43"/>
      <c r="C18" s="43"/>
      <c r="D18" s="43"/>
      <c r="E18" s="43"/>
      <c r="F18" s="43"/>
      <c r="G18" s="43"/>
      <c r="H18" s="28"/>
    </row>
    <row r="19" spans="1:9">
      <c r="A19" s="36"/>
      <c r="B19" s="37"/>
      <c r="C19" s="36"/>
      <c r="D19" s="38"/>
      <c r="E19" s="39"/>
      <c r="F19" s="40"/>
      <c r="G19" s="30"/>
      <c r="H19" s="28"/>
    </row>
    <row r="20" spans="1:9">
      <c r="A20" s="43"/>
      <c r="B20" s="43"/>
      <c r="C20" s="43"/>
      <c r="D20" s="43"/>
      <c r="E20" s="43"/>
      <c r="F20" s="43"/>
      <c r="G20" s="43"/>
      <c r="H20" s="43"/>
    </row>
    <row r="21" spans="1:9">
      <c r="A21" s="26"/>
      <c r="B21" s="25"/>
      <c r="C21" s="26"/>
      <c r="D21" s="34"/>
      <c r="E21" s="42"/>
      <c r="F21" s="29"/>
      <c r="G21" s="24"/>
      <c r="H21" s="28"/>
    </row>
    <row r="22" spans="1:9">
      <c r="A22" s="26"/>
      <c r="B22" s="25"/>
      <c r="C22" s="26"/>
      <c r="D22" s="34"/>
      <c r="E22" s="28"/>
      <c r="F22" s="29"/>
      <c r="G22" s="24"/>
      <c r="H22" s="28"/>
    </row>
    <row r="23" spans="1:9">
      <c r="A23" s="26"/>
      <c r="B23" s="25"/>
      <c r="C23" s="26"/>
      <c r="D23" s="34"/>
      <c r="E23" s="28"/>
      <c r="F23" s="29"/>
      <c r="G23" s="24"/>
      <c r="H23" s="28"/>
    </row>
    <row r="24" spans="1:9">
      <c r="A24" s="26"/>
      <c r="B24" s="25"/>
      <c r="C24" s="26"/>
      <c r="D24" s="34"/>
      <c r="E24" s="28"/>
      <c r="F24" s="29"/>
      <c r="G24" s="24"/>
      <c r="H24" s="28"/>
    </row>
    <row r="25" spans="1:9">
      <c r="A25" s="26"/>
      <c r="B25" s="25"/>
      <c r="C25" s="26"/>
      <c r="D25" s="34"/>
      <c r="E25" s="28"/>
      <c r="F25" s="29"/>
      <c r="G25" s="24"/>
      <c r="H25" s="28"/>
    </row>
    <row r="26" spans="1:9" ht="27.75">
      <c r="A26" s="44" t="s">
        <v>132</v>
      </c>
      <c r="B26" s="44"/>
      <c r="C26" s="44"/>
      <c r="D26" s="44"/>
      <c r="E26" s="44"/>
      <c r="F26" s="44"/>
      <c r="G26" s="44"/>
      <c r="H26" s="44"/>
      <c r="I26" s="45"/>
    </row>
    <row r="27" spans="1:9">
      <c r="A27" s="46" t="s">
        <v>133</v>
      </c>
      <c r="B27" s="46"/>
      <c r="C27" s="46"/>
      <c r="D27" s="46"/>
      <c r="E27" s="46"/>
      <c r="F27" s="46"/>
      <c r="G27" s="46"/>
      <c r="H27" s="46"/>
      <c r="I27" s="47"/>
    </row>
    <row r="28" spans="1:9">
      <c r="A28" s="46"/>
      <c r="B28" s="46"/>
      <c r="C28" s="46"/>
      <c r="D28" s="46"/>
      <c r="E28" s="46"/>
      <c r="F28" s="46"/>
      <c r="G28" s="46"/>
      <c r="H28" s="46"/>
      <c r="I28" s="45"/>
    </row>
    <row r="29" spans="1:9">
      <c r="A29" s="36"/>
      <c r="B29" s="37"/>
      <c r="C29" s="36"/>
      <c r="D29" s="38"/>
      <c r="E29" s="39"/>
      <c r="F29" s="40"/>
      <c r="G29" s="30"/>
      <c r="H29" s="39"/>
    </row>
    <row r="30" spans="1:9">
      <c r="A30" s="36"/>
      <c r="B30" s="37"/>
      <c r="C30" s="36"/>
      <c r="D30" s="38"/>
      <c r="E30" s="39"/>
      <c r="F30" s="40"/>
      <c r="G30" s="30"/>
      <c r="H30" s="39"/>
    </row>
    <row r="31" spans="1:9">
      <c r="A31" s="36"/>
      <c r="B31" s="37"/>
      <c r="C31" s="36"/>
      <c r="D31" s="38"/>
      <c r="E31" s="39"/>
      <c r="F31" s="40"/>
      <c r="G31" s="30"/>
      <c r="H31" s="39"/>
    </row>
    <row r="32" spans="1:9">
      <c r="A32" s="36"/>
      <c r="B32" s="37"/>
      <c r="C32" s="36"/>
      <c r="D32" s="38"/>
      <c r="E32" s="39"/>
      <c r="F32" s="40"/>
      <c r="G32" s="30"/>
      <c r="H32" s="39"/>
    </row>
    <row r="33" spans="1:8">
      <c r="A33" s="36"/>
      <c r="B33" s="37"/>
      <c r="C33" s="36"/>
      <c r="D33" s="38"/>
      <c r="E33" s="39"/>
      <c r="F33" s="40"/>
      <c r="G33" s="30"/>
      <c r="H33" s="39"/>
    </row>
    <row r="34" spans="1:8">
      <c r="A34" s="36"/>
      <c r="B34" s="37"/>
      <c r="C34" s="36"/>
      <c r="D34" s="38"/>
      <c r="E34" s="39"/>
      <c r="F34" s="40"/>
      <c r="G34" s="30"/>
      <c r="H34" s="39"/>
    </row>
    <row r="35" spans="1:8">
      <c r="A35" s="36"/>
      <c r="B35" s="48"/>
      <c r="C35" s="39"/>
      <c r="D35" s="38"/>
      <c r="E35" s="39"/>
      <c r="F35" s="40"/>
      <c r="G35" s="30"/>
      <c r="H35" s="39"/>
    </row>
    <row r="36" spans="1:8">
      <c r="A36" s="36"/>
      <c r="B36" s="48"/>
      <c r="C36" s="39"/>
      <c r="D36" s="38"/>
      <c r="E36" s="39"/>
      <c r="F36" s="40"/>
      <c r="G36" s="30"/>
      <c r="H36" s="39"/>
    </row>
    <row r="37" spans="1:8">
      <c r="A37" s="36"/>
      <c r="B37" s="30"/>
      <c r="C37" s="28"/>
      <c r="D37" s="34"/>
      <c r="E37" s="28"/>
      <c r="F37" s="40"/>
      <c r="G37" s="30"/>
      <c r="H37" s="39"/>
    </row>
    <row r="38" spans="1:8">
      <c r="A38" s="36"/>
      <c r="B38" s="49"/>
      <c r="C38" s="50"/>
      <c r="D38" s="34"/>
      <c r="E38" s="28"/>
      <c r="F38" s="40"/>
      <c r="G38" s="30"/>
      <c r="H38" s="39"/>
    </row>
    <row r="39" spans="1:8">
      <c r="A39" s="36"/>
      <c r="B39" s="30"/>
      <c r="C39" s="28"/>
      <c r="D39" s="34"/>
      <c r="E39" s="28"/>
      <c r="F39" s="40"/>
      <c r="G39" s="30"/>
      <c r="H39" s="39"/>
    </row>
    <row r="40" spans="1:8">
      <c r="A40" s="36"/>
      <c r="B40" s="37"/>
      <c r="C40" s="36"/>
      <c r="D40" s="30" t="s">
        <v>134</v>
      </c>
      <c r="E40" s="39"/>
      <c r="F40" s="49"/>
      <c r="G40" s="39"/>
      <c r="H40" s="30"/>
    </row>
    <row r="41" spans="1:8">
      <c r="A41" s="36"/>
      <c r="B41" s="37"/>
      <c r="C41" s="36"/>
      <c r="D41" s="51" t="s">
        <v>135</v>
      </c>
      <c r="E41" s="39"/>
      <c r="F41" s="51"/>
      <c r="G41" s="24"/>
      <c r="H41" s="28"/>
    </row>
    <row r="42" spans="1:8">
      <c r="A42" s="36"/>
      <c r="B42" s="37"/>
      <c r="C42" s="36"/>
      <c r="D42" s="38"/>
      <c r="E42" s="39"/>
      <c r="F42" s="51"/>
      <c r="G42" s="24"/>
      <c r="H42" s="28"/>
    </row>
    <row r="43" spans="1:8">
      <c r="A43" s="36"/>
      <c r="B43" s="37"/>
      <c r="C43" s="36"/>
      <c r="D43" s="38"/>
      <c r="E43" s="39"/>
      <c r="F43" s="51"/>
      <c r="G43" s="24"/>
      <c r="H43" s="28"/>
    </row>
    <row r="44" spans="1:8">
      <c r="A44" s="36"/>
      <c r="B44" s="37"/>
      <c r="C44" s="36"/>
      <c r="D44" s="38"/>
      <c r="E44" s="39"/>
      <c r="F44" s="51"/>
      <c r="G44" s="24"/>
      <c r="H44" s="28"/>
    </row>
    <row r="45" spans="1:8">
      <c r="A45" s="36"/>
      <c r="B45" s="37"/>
      <c r="C45" s="36"/>
      <c r="D45" s="38"/>
      <c r="E45" s="39"/>
      <c r="F45" s="49"/>
      <c r="G45" s="39"/>
      <c r="H45" s="30"/>
    </row>
    <row r="46" spans="1:8">
      <c r="A46" s="36"/>
      <c r="B46" s="37"/>
      <c r="C46" s="36"/>
      <c r="D46" s="38"/>
      <c r="E46" s="39"/>
      <c r="F46" s="49"/>
      <c r="G46" s="39"/>
      <c r="H46" s="30"/>
    </row>
    <row r="47" spans="1:8">
      <c r="A47" s="36"/>
      <c r="B47" s="37"/>
      <c r="C47" s="36"/>
      <c r="D47" s="38"/>
      <c r="E47" s="39"/>
      <c r="F47" s="24"/>
      <c r="G47" s="28"/>
      <c r="H47" s="24"/>
    </row>
    <row r="48" spans="1:8" ht="25.5">
      <c r="A48" s="26"/>
      <c r="B48" s="30"/>
      <c r="C48" s="52" t="s">
        <v>136</v>
      </c>
      <c r="D48" s="52"/>
      <c r="E48" s="52"/>
      <c r="F48" s="52"/>
      <c r="G48" s="28"/>
      <c r="H48" s="24"/>
    </row>
    <row r="49" spans="1:8">
      <c r="A49" s="36"/>
      <c r="B49" s="37"/>
      <c r="C49" s="53" t="s">
        <v>137</v>
      </c>
      <c r="D49" s="53"/>
      <c r="E49" s="53"/>
      <c r="F49" s="53"/>
      <c r="G49" s="53"/>
      <c r="H49" s="53"/>
    </row>
    <row r="50" spans="1:8">
      <c r="A50" s="33"/>
      <c r="B50" s="26"/>
      <c r="C50" s="28"/>
      <c r="D50" s="34"/>
      <c r="E50" s="28"/>
      <c r="F50" s="24"/>
      <c r="G50" s="28"/>
      <c r="H50" s="24"/>
    </row>
    <row r="51" spans="1:8">
      <c r="A51" s="26"/>
      <c r="B51" s="25"/>
      <c r="C51" s="26"/>
      <c r="D51" s="34"/>
      <c r="E51" s="28"/>
      <c r="F51" s="29"/>
      <c r="G51" s="24"/>
      <c r="H51" s="28"/>
    </row>
    <row r="52" spans="1:8">
      <c r="A52" s="54"/>
      <c r="B52" s="36"/>
      <c r="C52" s="39"/>
      <c r="D52" s="38"/>
      <c r="E52" s="39"/>
      <c r="F52" s="30"/>
      <c r="G52" s="39"/>
      <c r="H52" s="30"/>
    </row>
    <row r="53" spans="1:8">
      <c r="A53" s="55"/>
      <c r="B53" s="56"/>
      <c r="C53" s="47"/>
      <c r="D53" s="57"/>
      <c r="E53" s="47"/>
      <c r="F53" s="58"/>
      <c r="G53" s="47"/>
      <c r="H53" s="58"/>
    </row>
    <row r="54" spans="1:8">
      <c r="A54" s="55"/>
      <c r="B54" s="56"/>
      <c r="C54" s="47"/>
      <c r="D54" s="57"/>
      <c r="E54" s="47"/>
      <c r="F54" s="58"/>
      <c r="G54" s="47"/>
      <c r="H54" s="58"/>
    </row>
    <row r="55" spans="1:8">
      <c r="A55" s="55"/>
      <c r="B55" s="56"/>
      <c r="C55" s="47"/>
      <c r="D55" s="57"/>
      <c r="E55" s="47"/>
      <c r="F55" s="58"/>
      <c r="G55" s="47"/>
      <c r="H55" s="58"/>
    </row>
    <row r="56" spans="1:8">
      <c r="A56" s="55"/>
      <c r="B56" s="56"/>
      <c r="C56" s="47"/>
      <c r="D56" s="57"/>
      <c r="E56" s="47"/>
      <c r="F56" s="58"/>
      <c r="G56" s="47"/>
      <c r="H56" s="58"/>
    </row>
    <row r="57" spans="1:8">
      <c r="A57" s="55"/>
      <c r="B57" s="56"/>
      <c r="C57" s="47"/>
      <c r="D57" s="57"/>
      <c r="E57" s="47"/>
      <c r="F57" s="58"/>
      <c r="G57" s="47"/>
      <c r="H57" s="58"/>
    </row>
    <row r="58" spans="1:8">
      <c r="C58" s="39" t="s">
        <v>138</v>
      </c>
    </row>
  </sheetData>
  <phoneticPr fontId="0"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M96"/>
  <sheetViews>
    <sheetView view="pageBreakPreview" zoomScaleSheetLayoutView="100" workbookViewId="0">
      <selection activeCell="L26" sqref="L26"/>
    </sheetView>
  </sheetViews>
  <sheetFormatPr defaultRowHeight="12.75"/>
  <cols>
    <col min="1" max="1" width="7.140625" style="60" customWidth="1"/>
    <col min="2" max="2" width="58.140625" style="110" customWidth="1"/>
    <col min="3" max="3" width="13.7109375" style="120" customWidth="1"/>
    <col min="4" max="5" width="0" style="120" hidden="1" customWidth="1"/>
    <col min="6" max="6" width="10.42578125" style="120" customWidth="1"/>
    <col min="7" max="7" width="10.42578125" style="131" customWidth="1"/>
    <col min="8" max="8" width="9.140625" style="131"/>
    <col min="9" max="16384" width="9.140625" style="110"/>
  </cols>
  <sheetData>
    <row r="1" spans="1:13">
      <c r="A1" s="104"/>
      <c r="B1" s="105"/>
      <c r="C1" s="106"/>
      <c r="D1" s="107"/>
      <c r="E1" s="107"/>
      <c r="F1" s="107"/>
      <c r="G1" s="108"/>
      <c r="H1" s="109"/>
    </row>
    <row r="2" spans="1:13">
      <c r="A2" s="104"/>
      <c r="B2" s="105"/>
      <c r="C2" s="106"/>
      <c r="D2" s="107"/>
      <c r="E2" s="107"/>
      <c r="F2" s="107"/>
      <c r="G2" s="108"/>
      <c r="H2" s="109"/>
    </row>
    <row r="3" spans="1:13">
      <c r="A3" s="104"/>
      <c r="B3" s="105"/>
      <c r="C3" s="106"/>
      <c r="D3" s="107"/>
      <c r="E3" s="107"/>
      <c r="F3" s="107"/>
      <c r="G3" s="108"/>
      <c r="H3" s="109"/>
    </row>
    <row r="4" spans="1:13">
      <c r="A4" s="111"/>
      <c r="B4" s="112"/>
      <c r="C4" s="113"/>
      <c r="D4" s="109"/>
      <c r="E4" s="109"/>
      <c r="F4" s="114"/>
      <c r="G4" s="114"/>
      <c r="H4" s="115"/>
      <c r="I4" s="116"/>
      <c r="J4" s="116"/>
      <c r="K4" s="116"/>
      <c r="L4" s="116"/>
      <c r="M4" s="116"/>
    </row>
    <row r="5" spans="1:13">
      <c r="A5" s="219" t="s">
        <v>416</v>
      </c>
      <c r="B5" s="219"/>
      <c r="C5" s="219"/>
      <c r="D5" s="117"/>
      <c r="E5" s="117"/>
      <c r="F5" s="117"/>
      <c r="G5" s="110"/>
      <c r="H5" s="110"/>
    </row>
    <row r="6" spans="1:13">
      <c r="A6" s="118"/>
      <c r="B6" s="119"/>
      <c r="G6" s="110"/>
      <c r="H6" s="110"/>
    </row>
    <row r="7" spans="1:13">
      <c r="A7" s="110"/>
      <c r="B7" s="119"/>
      <c r="G7" s="110"/>
      <c r="H7" s="110"/>
    </row>
    <row r="8" spans="1:13">
      <c r="A8" s="110"/>
      <c r="B8" s="119"/>
      <c r="G8" s="110"/>
      <c r="H8" s="110"/>
    </row>
    <row r="9" spans="1:13" s="105" customFormat="1" ht="16.5" customHeight="1">
      <c r="A9" s="121" t="s">
        <v>634</v>
      </c>
      <c r="B9" s="122" t="s">
        <v>172</v>
      </c>
      <c r="C9" s="123"/>
      <c r="D9" s="124"/>
      <c r="E9" s="124"/>
      <c r="F9" s="124"/>
    </row>
    <row r="10" spans="1:13" s="105" customFormat="1" ht="16.5" customHeight="1">
      <c r="A10" s="125"/>
      <c r="B10" s="126"/>
      <c r="C10" s="108"/>
      <c r="D10" s="107"/>
      <c r="E10" s="107"/>
      <c r="F10" s="107"/>
    </row>
    <row r="11" spans="1:13" s="105" customFormat="1" ht="16.5" customHeight="1">
      <c r="A11" s="121" t="s">
        <v>637</v>
      </c>
      <c r="B11" s="122" t="s">
        <v>190</v>
      </c>
      <c r="C11" s="123"/>
      <c r="D11" s="124"/>
      <c r="E11" s="124"/>
      <c r="F11" s="124"/>
    </row>
    <row r="12" spans="1:13" s="105" customFormat="1" ht="16.5" customHeight="1">
      <c r="A12" s="125"/>
      <c r="B12" s="126"/>
      <c r="C12" s="108"/>
      <c r="D12" s="107"/>
      <c r="E12" s="107"/>
      <c r="F12" s="107"/>
    </row>
    <row r="13" spans="1:13" s="105" customFormat="1" ht="16.5" customHeight="1">
      <c r="A13" s="121" t="s">
        <v>640</v>
      </c>
      <c r="B13" s="122" t="s">
        <v>241</v>
      </c>
      <c r="C13" s="123"/>
      <c r="D13" s="124"/>
      <c r="E13" s="124"/>
      <c r="F13" s="124"/>
    </row>
    <row r="14" spans="1:13" s="105" customFormat="1" ht="16.5" customHeight="1">
      <c r="A14" s="125"/>
      <c r="B14" s="126"/>
      <c r="C14" s="108"/>
      <c r="D14" s="107"/>
      <c r="E14" s="107"/>
      <c r="F14" s="107"/>
    </row>
    <row r="15" spans="1:13" s="105" customFormat="1" ht="16.5" customHeight="1">
      <c r="A15" s="121" t="s">
        <v>642</v>
      </c>
      <c r="B15" s="122" t="s">
        <v>324</v>
      </c>
      <c r="C15" s="123"/>
      <c r="D15" s="124"/>
      <c r="E15" s="124"/>
      <c r="F15" s="124"/>
    </row>
    <row r="16" spans="1:13" s="105" customFormat="1" ht="16.5" customHeight="1">
      <c r="A16" s="125"/>
      <c r="B16" s="126"/>
      <c r="C16" s="108"/>
      <c r="D16" s="107"/>
      <c r="E16" s="107"/>
      <c r="F16" s="107"/>
    </row>
    <row r="17" spans="1:6" s="105" customFormat="1" ht="16.5" customHeight="1">
      <c r="A17" s="121" t="s">
        <v>645</v>
      </c>
      <c r="B17" s="122" t="s">
        <v>352</v>
      </c>
      <c r="C17" s="123"/>
      <c r="D17" s="124"/>
      <c r="E17" s="124"/>
      <c r="F17" s="124"/>
    </row>
    <row r="18" spans="1:6" s="105" customFormat="1" ht="16.5" customHeight="1">
      <c r="A18" s="125"/>
      <c r="B18" s="126"/>
      <c r="C18" s="108"/>
      <c r="D18" s="107"/>
      <c r="E18" s="107"/>
      <c r="F18" s="107"/>
    </row>
    <row r="19" spans="1:6" s="105" customFormat="1" ht="16.5" customHeight="1">
      <c r="A19" s="121" t="s">
        <v>658</v>
      </c>
      <c r="B19" s="122" t="s">
        <v>396</v>
      </c>
      <c r="C19" s="123"/>
      <c r="D19" s="124"/>
      <c r="E19" s="124"/>
      <c r="F19" s="124"/>
    </row>
    <row r="20" spans="1:6" s="105" customFormat="1" ht="16.5" customHeight="1">
      <c r="A20" s="125"/>
      <c r="B20" s="126"/>
      <c r="C20" s="108"/>
      <c r="D20" s="107"/>
      <c r="E20" s="107"/>
      <c r="F20" s="107"/>
    </row>
    <row r="21" spans="1:6" s="105" customFormat="1" ht="16.5" customHeight="1" thickBot="1">
      <c r="A21" s="125"/>
      <c r="B21" s="126"/>
      <c r="C21" s="108"/>
      <c r="D21" s="107"/>
      <c r="E21" s="107"/>
      <c r="F21" s="107"/>
    </row>
    <row r="22" spans="1:6" s="105" customFormat="1" ht="16.5" customHeight="1">
      <c r="A22" s="127"/>
      <c r="B22" s="127" t="s">
        <v>417</v>
      </c>
      <c r="C22" s="128"/>
      <c r="D22" s="127"/>
      <c r="E22" s="127"/>
      <c r="F22" s="127"/>
    </row>
    <row r="23" spans="1:6" s="105" customFormat="1" ht="16.5" customHeight="1" thickBot="1">
      <c r="A23" s="129"/>
      <c r="B23" s="129" t="s">
        <v>418</v>
      </c>
      <c r="C23" s="130"/>
      <c r="D23" s="129"/>
      <c r="E23" s="129"/>
      <c r="F23" s="129"/>
    </row>
    <row r="24" spans="1:6" s="105" customFormat="1" ht="16.5" customHeight="1">
      <c r="A24" s="127"/>
      <c r="B24" s="127" t="s">
        <v>419</v>
      </c>
      <c r="C24" s="128"/>
      <c r="D24" s="127"/>
      <c r="E24" s="127"/>
      <c r="F24" s="127"/>
    </row>
    <row r="76" ht="27" customHeight="1"/>
    <row r="79" ht="15" customHeight="1"/>
    <row r="81" ht="118.5" customHeight="1"/>
    <row r="82" ht="33.75" customHeight="1"/>
    <row r="83" ht="27" customHeight="1"/>
    <row r="84" ht="29.25" customHeight="1"/>
    <row r="96" ht="27.75" customHeight="1"/>
  </sheetData>
  <sheetProtection selectLockedCells="1" selectUnlockedCells="1"/>
  <mergeCells count="1">
    <mergeCell ref="A5:C5"/>
  </mergeCells>
  <phoneticPr fontId="0" type="noConversion"/>
  <pageMargins left="1.1812499999999999" right="0.39374999999999999" top="0.98402777777777772" bottom="0.98472222222222217" header="0.39374999999999999" footer="0.31527777777777777"/>
  <pageSetup paperSize="9" scale="95"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11.xml><?xml version="1.0" encoding="utf-8"?>
<worksheet xmlns="http://schemas.openxmlformats.org/spreadsheetml/2006/main" xmlns:r="http://schemas.openxmlformats.org/officeDocument/2006/relationships">
  <dimension ref="A2:L319"/>
  <sheetViews>
    <sheetView tabSelected="1" topLeftCell="A307" zoomScale="115" zoomScaleNormal="115" zoomScaleSheetLayoutView="130" workbookViewId="0">
      <selection activeCell="B318" sqref="B318"/>
    </sheetView>
  </sheetViews>
  <sheetFormatPr defaultRowHeight="12.75"/>
  <cols>
    <col min="1" max="1" width="6.140625" style="134" customWidth="1"/>
    <col min="2" max="2" width="32.28515625" style="134" customWidth="1"/>
    <col min="3" max="3" width="11.5703125" style="134" customWidth="1"/>
    <col min="4" max="4" width="0" style="134" hidden="1" customWidth="1"/>
    <col min="5" max="5" width="9.140625" style="134"/>
    <col min="6" max="6" width="10.140625" style="134" customWidth="1"/>
    <col min="7" max="7" width="11.5703125" style="134" customWidth="1"/>
    <col min="8" max="10" width="0" style="134" hidden="1" customWidth="1"/>
    <col min="11" max="16384" width="9.140625" style="134"/>
  </cols>
  <sheetData>
    <row r="2" spans="2:6" ht="18">
      <c r="B2" s="132" t="s">
        <v>139</v>
      </c>
      <c r="C2" s="133" t="s">
        <v>420</v>
      </c>
      <c r="E2" s="135"/>
      <c r="F2" s="135"/>
    </row>
    <row r="3" spans="2:6" ht="18">
      <c r="B3" s="132"/>
      <c r="C3" s="136"/>
      <c r="E3" s="135"/>
      <c r="F3" s="135"/>
    </row>
    <row r="4" spans="2:6" ht="18">
      <c r="B4" s="132"/>
      <c r="C4" s="136"/>
      <c r="E4" s="135"/>
      <c r="F4" s="135"/>
    </row>
    <row r="5" spans="2:6" ht="18">
      <c r="B5" s="132" t="s">
        <v>142</v>
      </c>
      <c r="C5" s="136" t="s">
        <v>143</v>
      </c>
      <c r="E5" s="135"/>
      <c r="F5" s="135"/>
    </row>
    <row r="6" spans="2:6" ht="18">
      <c r="B6" s="132"/>
      <c r="C6" s="136"/>
      <c r="E6" s="135"/>
      <c r="F6" s="135"/>
    </row>
    <row r="7" spans="2:6" ht="18">
      <c r="B7" s="132"/>
      <c r="C7" s="136"/>
      <c r="E7" s="135"/>
      <c r="F7" s="135"/>
    </row>
    <row r="8" spans="2:6" ht="18">
      <c r="B8" s="132" t="s">
        <v>144</v>
      </c>
      <c r="C8" s="136" t="s">
        <v>421</v>
      </c>
      <c r="E8" s="135"/>
      <c r="F8" s="135"/>
    </row>
    <row r="9" spans="2:6" ht="18" customHeight="1">
      <c r="B9" s="132"/>
      <c r="C9" s="137"/>
      <c r="D9" s="138"/>
      <c r="E9" s="138"/>
      <c r="F9" s="138"/>
    </row>
    <row r="10" spans="2:6" ht="18" customHeight="1">
      <c r="B10" s="132"/>
      <c r="C10" s="138"/>
      <c r="D10" s="138"/>
      <c r="E10" s="138"/>
      <c r="F10" s="138"/>
    </row>
    <row r="11" spans="2:6" ht="18">
      <c r="B11" s="132" t="s">
        <v>422</v>
      </c>
      <c r="C11" s="139" t="s">
        <v>423</v>
      </c>
      <c r="E11" s="135"/>
      <c r="F11" s="135"/>
    </row>
    <row r="12" spans="2:6">
      <c r="B12" s="140"/>
      <c r="C12" s="141"/>
      <c r="E12" s="135"/>
      <c r="F12" s="135"/>
    </row>
    <row r="13" spans="2:6" ht="18">
      <c r="B13" s="132" t="s">
        <v>424</v>
      </c>
      <c r="C13" s="136" t="s">
        <v>153</v>
      </c>
      <c r="E13" s="135"/>
      <c r="F13" s="135"/>
    </row>
    <row r="14" spans="2:6">
      <c r="B14" s="140"/>
      <c r="E14" s="135"/>
      <c r="F14" s="135"/>
    </row>
    <row r="15" spans="2:6">
      <c r="B15" s="140"/>
      <c r="E15" s="135"/>
      <c r="F15" s="135"/>
    </row>
    <row r="16" spans="2:6">
      <c r="B16" s="140"/>
      <c r="E16" s="135"/>
      <c r="F16" s="135"/>
    </row>
    <row r="17" spans="1:7" ht="18">
      <c r="B17" s="142" t="s">
        <v>425</v>
      </c>
      <c r="E17" s="135"/>
      <c r="F17" s="135"/>
    </row>
    <row r="18" spans="1:7">
      <c r="B18" s="140"/>
      <c r="E18" s="135"/>
      <c r="F18" s="135"/>
    </row>
    <row r="19" spans="1:7">
      <c r="B19" s="140"/>
      <c r="E19" s="135"/>
      <c r="F19" s="135"/>
    </row>
    <row r="20" spans="1:7">
      <c r="B20" s="140"/>
      <c r="E20" s="135"/>
      <c r="F20" s="135"/>
    </row>
    <row r="21" spans="1:7" ht="18">
      <c r="B21" s="143" t="s">
        <v>426</v>
      </c>
      <c r="C21" s="144"/>
      <c r="D21" s="144"/>
      <c r="E21" s="145"/>
      <c r="F21" s="145"/>
    </row>
    <row r="22" spans="1:7">
      <c r="B22" s="140"/>
      <c r="E22" s="135"/>
      <c r="F22" s="135"/>
    </row>
    <row r="23" spans="1:7" ht="18">
      <c r="A23" s="146"/>
      <c r="B23" s="222" t="s">
        <v>427</v>
      </c>
      <c r="C23" s="222"/>
      <c r="D23" s="222"/>
      <c r="E23" s="222"/>
      <c r="F23" s="222"/>
      <c r="G23" s="222"/>
    </row>
    <row r="24" spans="1:7" ht="18">
      <c r="A24" s="146"/>
      <c r="B24" s="146"/>
      <c r="C24" s="146"/>
      <c r="D24" s="146"/>
      <c r="E24" s="146"/>
      <c r="F24" s="146"/>
    </row>
    <row r="25" spans="1:7">
      <c r="B25" s="140"/>
      <c r="E25" s="135"/>
      <c r="F25" s="135"/>
    </row>
    <row r="26" spans="1:7">
      <c r="C26" s="140"/>
      <c r="F26" s="135"/>
      <c r="G26" s="135"/>
    </row>
    <row r="27" spans="1:7">
      <c r="C27" s="140"/>
      <c r="F27" s="135"/>
      <c r="G27" s="135"/>
    </row>
    <row r="28" spans="1:7">
      <c r="C28" s="140"/>
      <c r="F28" s="135"/>
      <c r="G28" s="135"/>
    </row>
    <row r="29" spans="1:7">
      <c r="C29" s="140"/>
      <c r="F29" s="135"/>
      <c r="G29" s="135"/>
    </row>
    <row r="30" spans="1:7" ht="15">
      <c r="B30" s="147"/>
      <c r="C30" s="140"/>
      <c r="F30" s="135"/>
      <c r="G30" s="135"/>
    </row>
    <row r="31" spans="1:7" ht="15">
      <c r="B31" s="147"/>
      <c r="C31" s="140"/>
      <c r="F31" s="135"/>
      <c r="G31" s="135"/>
    </row>
    <row r="32" spans="1:7" ht="15">
      <c r="B32" s="148"/>
      <c r="C32" s="140"/>
      <c r="F32" s="135"/>
      <c r="G32" s="135"/>
    </row>
    <row r="33" spans="2:7" ht="18.75">
      <c r="B33" s="149" t="s">
        <v>428</v>
      </c>
      <c r="C33" s="140"/>
      <c r="F33" s="135"/>
      <c r="G33" s="135"/>
    </row>
    <row r="34" spans="2:7">
      <c r="B34" s="150"/>
      <c r="C34" s="140"/>
      <c r="F34" s="135"/>
      <c r="G34" s="135"/>
    </row>
    <row r="35" spans="2:7" ht="15.75">
      <c r="B35" s="151" t="s">
        <v>429</v>
      </c>
      <c r="C35" s="140"/>
      <c r="F35" s="135"/>
      <c r="G35" s="135"/>
    </row>
    <row r="36" spans="2:7" ht="15">
      <c r="B36" s="147"/>
      <c r="C36" s="140"/>
      <c r="F36" s="135"/>
      <c r="G36" s="135"/>
    </row>
    <row r="37" spans="2:7" ht="15.75">
      <c r="B37" s="147"/>
      <c r="C37" s="140"/>
      <c r="F37" s="152"/>
      <c r="G37" s="135"/>
    </row>
    <row r="38" spans="2:7" ht="15">
      <c r="C38" s="140"/>
      <c r="F38" s="152"/>
      <c r="G38" s="135"/>
    </row>
    <row r="39" spans="2:7" ht="15">
      <c r="C39" s="140"/>
      <c r="F39" s="153"/>
      <c r="G39" s="135"/>
    </row>
    <row r="40" spans="2:7">
      <c r="C40" s="140"/>
      <c r="F40" s="135"/>
      <c r="G40" s="135"/>
    </row>
    <row r="41" spans="2:7">
      <c r="C41" s="140"/>
      <c r="F41" s="135"/>
      <c r="G41" s="135"/>
    </row>
    <row r="42" spans="2:7" ht="15.75">
      <c r="B42" s="151" t="s">
        <v>430</v>
      </c>
    </row>
    <row r="54" spans="2:7">
      <c r="B54" s="134" t="s">
        <v>431</v>
      </c>
    </row>
    <row r="56" spans="2:7" ht="33" customHeight="1">
      <c r="B56" s="220" t="s">
        <v>432</v>
      </c>
      <c r="C56" s="220"/>
      <c r="D56" s="220"/>
      <c r="E56" s="220"/>
      <c r="F56" s="220"/>
      <c r="G56" s="220"/>
    </row>
    <row r="58" spans="2:7" ht="35.25" customHeight="1">
      <c r="B58" s="220" t="s">
        <v>433</v>
      </c>
      <c r="C58" s="220"/>
      <c r="D58" s="220"/>
      <c r="E58" s="220"/>
      <c r="F58" s="220"/>
      <c r="G58" s="220"/>
    </row>
    <row r="60" spans="2:7" ht="23.25" customHeight="1">
      <c r="B60" s="220" t="s">
        <v>434</v>
      </c>
      <c r="C60" s="220"/>
      <c r="D60" s="220"/>
      <c r="E60" s="220"/>
      <c r="F60" s="220"/>
      <c r="G60" s="220"/>
    </row>
    <row r="61" spans="2:7">
      <c r="B61" s="154"/>
      <c r="C61" s="154"/>
      <c r="D61" s="154"/>
      <c r="E61" s="154"/>
      <c r="F61" s="154"/>
      <c r="G61" s="154"/>
    </row>
    <row r="62" spans="2:7" ht="24.75" customHeight="1">
      <c r="B62" s="220" t="s">
        <v>435</v>
      </c>
      <c r="C62" s="220"/>
      <c r="D62" s="220"/>
      <c r="E62" s="220"/>
      <c r="F62" s="220"/>
      <c r="G62" s="220"/>
    </row>
    <row r="64" spans="2:7" ht="58.5" customHeight="1">
      <c r="B64" s="220" t="s">
        <v>436</v>
      </c>
      <c r="C64" s="220"/>
      <c r="D64" s="220"/>
      <c r="E64" s="220"/>
      <c r="F64" s="220"/>
      <c r="G64" s="220"/>
    </row>
    <row r="65" spans="2:7">
      <c r="B65" s="154"/>
      <c r="C65" s="154"/>
      <c r="D65" s="154"/>
      <c r="E65" s="154"/>
      <c r="F65" s="154"/>
      <c r="G65" s="154"/>
    </row>
    <row r="66" spans="2:7" ht="63" customHeight="1">
      <c r="B66" s="220" t="s">
        <v>437</v>
      </c>
      <c r="C66" s="220"/>
      <c r="D66" s="220"/>
      <c r="E66" s="220"/>
      <c r="F66" s="220"/>
      <c r="G66" s="220"/>
    </row>
    <row r="67" spans="2:7" ht="25.5" customHeight="1">
      <c r="B67" s="220" t="s">
        <v>438</v>
      </c>
      <c r="C67" s="220"/>
      <c r="D67" s="220"/>
      <c r="E67" s="220"/>
      <c r="F67" s="220"/>
      <c r="G67" s="220"/>
    </row>
    <row r="69" spans="2:7" ht="24" customHeight="1">
      <c r="B69" s="220" t="s">
        <v>439</v>
      </c>
      <c r="C69" s="220"/>
      <c r="D69" s="220"/>
      <c r="E69" s="220"/>
      <c r="F69" s="220"/>
      <c r="G69" s="220"/>
    </row>
    <row r="70" spans="2:7">
      <c r="B70" s="154"/>
      <c r="C70" s="154"/>
      <c r="D70" s="154"/>
      <c r="E70" s="154"/>
      <c r="F70" s="154"/>
      <c r="G70" s="154"/>
    </row>
    <row r="71" spans="2:7" ht="15.75" customHeight="1">
      <c r="B71" s="220" t="s">
        <v>440</v>
      </c>
      <c r="C71" s="220"/>
      <c r="D71" s="220"/>
      <c r="E71" s="220"/>
      <c r="F71" s="220"/>
      <c r="G71" s="220"/>
    </row>
    <row r="72" spans="2:7">
      <c r="B72" s="154"/>
      <c r="C72" s="154"/>
      <c r="D72" s="154"/>
      <c r="E72" s="154"/>
      <c r="F72" s="154"/>
      <c r="G72" s="154"/>
    </row>
    <row r="73" spans="2:7" ht="24.75" customHeight="1">
      <c r="B73" s="220" t="s">
        <v>441</v>
      </c>
      <c r="C73" s="220"/>
      <c r="D73" s="220"/>
      <c r="E73" s="220"/>
      <c r="F73" s="220"/>
      <c r="G73" s="220"/>
    </row>
    <row r="74" spans="2:7">
      <c r="B74" s="154"/>
      <c r="C74" s="154"/>
      <c r="D74" s="154"/>
      <c r="E74" s="154"/>
      <c r="F74" s="154"/>
      <c r="G74" s="154"/>
    </row>
    <row r="75" spans="2:7" ht="28.5" customHeight="1">
      <c r="B75" s="220" t="s">
        <v>442</v>
      </c>
      <c r="C75" s="220"/>
      <c r="D75" s="220"/>
      <c r="E75" s="220"/>
      <c r="F75" s="220"/>
      <c r="G75" s="220"/>
    </row>
    <row r="76" spans="2:7">
      <c r="B76" s="154"/>
      <c r="C76" s="154"/>
      <c r="D76" s="154"/>
      <c r="E76" s="154"/>
      <c r="F76" s="154"/>
      <c r="G76" s="154"/>
    </row>
    <row r="77" spans="2:7" ht="36" customHeight="1">
      <c r="B77" s="221" t="s">
        <v>443</v>
      </c>
      <c r="C77" s="221"/>
      <c r="D77" s="221"/>
      <c r="E77" s="221"/>
      <c r="F77" s="221"/>
      <c r="G77" s="221"/>
    </row>
    <row r="78" spans="2:7">
      <c r="B78" s="154"/>
      <c r="C78" s="154"/>
      <c r="D78" s="154"/>
      <c r="E78" s="154"/>
      <c r="F78" s="154"/>
      <c r="G78" s="154"/>
    </row>
    <row r="79" spans="2:7" ht="24.75" customHeight="1">
      <c r="B79" s="221" t="s">
        <v>444</v>
      </c>
      <c r="C79" s="221"/>
      <c r="D79" s="221"/>
      <c r="E79" s="221"/>
      <c r="F79" s="221"/>
      <c r="G79" s="221"/>
    </row>
    <row r="80" spans="2:7">
      <c r="B80" s="154"/>
      <c r="C80" s="154"/>
      <c r="D80" s="154"/>
      <c r="E80" s="154"/>
      <c r="F80" s="154"/>
      <c r="G80" s="154"/>
    </row>
    <row r="81" spans="1:12">
      <c r="B81" s="223" t="s">
        <v>445</v>
      </c>
      <c r="C81" s="223"/>
      <c r="D81" s="223"/>
      <c r="E81" s="223"/>
      <c r="F81" s="223"/>
      <c r="G81" s="223"/>
    </row>
    <row r="88" spans="1:12" ht="2.25" customHeight="1"/>
    <row r="89" spans="1:12" ht="13.5" thickBot="1"/>
    <row r="90" spans="1:12" ht="32.25" customHeight="1" thickBot="1">
      <c r="A90" s="155" t="s">
        <v>446</v>
      </c>
      <c r="B90" s="156" t="s">
        <v>447</v>
      </c>
      <c r="C90" s="224" t="s">
        <v>448</v>
      </c>
      <c r="D90" s="224"/>
      <c r="E90" s="157" t="s">
        <v>449</v>
      </c>
      <c r="F90" s="157" t="s">
        <v>450</v>
      </c>
      <c r="G90" s="225" t="s">
        <v>451</v>
      </c>
      <c r="H90" s="225"/>
      <c r="I90" s="225"/>
      <c r="J90" s="225"/>
    </row>
    <row r="91" spans="1:12" ht="15" customHeight="1">
      <c r="A91" s="158"/>
      <c r="B91" s="159"/>
      <c r="C91" s="227"/>
      <c r="D91" s="227"/>
      <c r="E91" s="158"/>
      <c r="F91" s="158"/>
      <c r="G91" s="227"/>
      <c r="H91" s="227"/>
      <c r="I91" s="227"/>
      <c r="J91" s="227"/>
    </row>
    <row r="92" spans="1:12" ht="22.5" customHeight="1">
      <c r="A92" s="160" t="s">
        <v>452</v>
      </c>
      <c r="B92" s="159" t="s">
        <v>453</v>
      </c>
      <c r="C92" s="226"/>
      <c r="D92" s="226"/>
      <c r="E92" s="158"/>
      <c r="F92" s="158"/>
      <c r="G92" s="226"/>
      <c r="H92" s="226"/>
      <c r="I92" s="226"/>
      <c r="J92" s="226"/>
    </row>
    <row r="93" spans="1:12" ht="15" customHeight="1">
      <c r="A93" s="158"/>
      <c r="B93" s="159"/>
      <c r="C93" s="226" t="s">
        <v>5</v>
      </c>
      <c r="D93" s="226"/>
      <c r="E93" s="158">
        <v>1</v>
      </c>
      <c r="F93" s="158"/>
      <c r="G93" s="226"/>
      <c r="H93" s="226"/>
      <c r="I93" s="226"/>
      <c r="J93" s="226"/>
      <c r="L93" s="161"/>
    </row>
    <row r="94" spans="1:12" ht="15" customHeight="1">
      <c r="A94" s="158"/>
      <c r="B94" s="159"/>
      <c r="C94" s="226"/>
      <c r="D94" s="226"/>
      <c r="E94" s="158"/>
      <c r="F94" s="158"/>
      <c r="G94" s="226"/>
      <c r="H94" s="226"/>
      <c r="I94" s="226"/>
      <c r="J94" s="226"/>
    </row>
    <row r="95" spans="1:12" ht="141" customHeight="1">
      <c r="A95" s="162" t="s">
        <v>454</v>
      </c>
      <c r="B95" s="159" t="s">
        <v>455</v>
      </c>
      <c r="C95" s="226"/>
      <c r="D95" s="226"/>
      <c r="E95" s="158"/>
      <c r="F95" s="158"/>
      <c r="G95" s="226"/>
      <c r="H95" s="226"/>
      <c r="I95" s="226"/>
      <c r="J95" s="226"/>
    </row>
    <row r="96" spans="1:12" ht="15" customHeight="1">
      <c r="A96" s="158"/>
      <c r="B96" s="159"/>
      <c r="C96" s="226" t="s">
        <v>5</v>
      </c>
      <c r="D96" s="226"/>
      <c r="E96" s="158">
        <v>1</v>
      </c>
      <c r="F96" s="158"/>
      <c r="G96" s="226"/>
      <c r="H96" s="226"/>
      <c r="I96" s="226"/>
      <c r="J96" s="226"/>
    </row>
    <row r="97" spans="1:10" ht="15" customHeight="1">
      <c r="A97" s="158"/>
      <c r="B97" s="159"/>
      <c r="C97" s="226"/>
      <c r="D97" s="226"/>
      <c r="E97" s="158"/>
      <c r="F97" s="158"/>
      <c r="G97" s="226"/>
      <c r="H97" s="226"/>
      <c r="I97" s="226"/>
      <c r="J97" s="226"/>
    </row>
    <row r="98" spans="1:10" ht="45" customHeight="1">
      <c r="A98" s="162" t="s">
        <v>456</v>
      </c>
      <c r="B98" s="159" t="s">
        <v>457</v>
      </c>
      <c r="C98" s="233" t="s">
        <v>665</v>
      </c>
      <c r="D98" s="233"/>
      <c r="E98" s="163">
        <v>1</v>
      </c>
      <c r="F98" s="164"/>
      <c r="G98" s="229"/>
      <c r="H98" s="229"/>
      <c r="I98" s="229"/>
      <c r="J98" s="229"/>
    </row>
    <row r="99" spans="1:10" ht="15" customHeight="1">
      <c r="A99" s="158"/>
      <c r="B99" s="159"/>
      <c r="C99" s="226"/>
      <c r="D99" s="226"/>
      <c r="E99" s="164"/>
      <c r="F99" s="164"/>
      <c r="G99" s="229"/>
      <c r="H99" s="229"/>
      <c r="I99" s="229"/>
      <c r="J99" s="229"/>
    </row>
    <row r="100" spans="1:10" ht="75" customHeight="1">
      <c r="A100" s="162" t="s">
        <v>458</v>
      </c>
      <c r="B100" s="159" t="s">
        <v>459</v>
      </c>
      <c r="C100" s="233" t="s">
        <v>460</v>
      </c>
      <c r="D100" s="233"/>
      <c r="E100" s="163">
        <v>1</v>
      </c>
      <c r="F100" s="164"/>
      <c r="G100" s="229"/>
      <c r="H100" s="229"/>
      <c r="I100" s="229"/>
      <c r="J100" s="229"/>
    </row>
    <row r="101" spans="1:10" ht="15" customHeight="1">
      <c r="A101" s="158"/>
      <c r="B101" s="158"/>
      <c r="C101" s="226"/>
      <c r="D101" s="226"/>
      <c r="E101" s="164"/>
      <c r="F101" s="164"/>
      <c r="G101" s="229"/>
      <c r="H101" s="229"/>
      <c r="I101" s="229"/>
      <c r="J101" s="229"/>
    </row>
    <row r="102" spans="1:10" ht="15.75" customHeight="1" thickBot="1">
      <c r="A102" s="165"/>
      <c r="B102" s="165"/>
      <c r="C102" s="230"/>
      <c r="D102" s="230"/>
      <c r="E102" s="166"/>
      <c r="F102" s="166"/>
      <c r="G102" s="231"/>
      <c r="H102" s="231"/>
      <c r="I102" s="231"/>
      <c r="J102" s="231"/>
    </row>
    <row r="103" spans="1:10" ht="60" customHeight="1" thickBot="1">
      <c r="A103" s="165"/>
      <c r="B103" s="228" t="s">
        <v>461</v>
      </c>
      <c r="C103" s="228"/>
      <c r="D103" s="228"/>
      <c r="E103" s="228"/>
      <c r="F103" s="228"/>
      <c r="G103" s="228"/>
      <c r="H103" s="228"/>
      <c r="I103" s="228"/>
      <c r="J103" s="167"/>
    </row>
    <row r="104" spans="1:10" ht="15.75" customHeight="1" thickBot="1">
      <c r="A104" s="158"/>
      <c r="B104" s="158"/>
      <c r="C104" s="168"/>
      <c r="D104" s="232"/>
      <c r="E104" s="232"/>
      <c r="F104" s="232"/>
      <c r="G104" s="232"/>
      <c r="H104" s="168"/>
      <c r="I104" s="232"/>
      <c r="J104" s="232"/>
    </row>
    <row r="105" spans="1:10" ht="29.25" thickTop="1">
      <c r="A105" s="158"/>
      <c r="B105" s="169" t="s">
        <v>447</v>
      </c>
      <c r="C105" s="170" t="s">
        <v>462</v>
      </c>
      <c r="D105" s="170"/>
      <c r="E105" s="170"/>
      <c r="G105" s="171"/>
      <c r="H105" s="171"/>
      <c r="I105" s="171"/>
      <c r="J105" s="171"/>
    </row>
    <row r="106" spans="1:10" ht="15" customHeight="1">
      <c r="A106" s="158"/>
      <c r="B106" s="158"/>
      <c r="C106" s="158"/>
      <c r="D106" s="229"/>
      <c r="E106" s="229"/>
      <c r="F106" s="229"/>
      <c r="G106" s="229"/>
      <c r="H106" s="164"/>
      <c r="I106" s="229"/>
      <c r="J106" s="229"/>
    </row>
    <row r="107" spans="1:10">
      <c r="A107" s="172"/>
      <c r="B107" s="172"/>
      <c r="C107" s="172"/>
      <c r="D107" s="172"/>
      <c r="E107" s="172"/>
      <c r="F107" s="172"/>
      <c r="G107" s="172"/>
      <c r="H107" s="172"/>
      <c r="I107" s="172"/>
      <c r="J107" s="172"/>
    </row>
    <row r="109" spans="1:10">
      <c r="A109" s="150"/>
    </row>
    <row r="110" spans="1:10" ht="15.75" thickBot="1">
      <c r="A110" s="165"/>
      <c r="B110" s="165"/>
      <c r="C110" s="165"/>
      <c r="D110" s="166"/>
      <c r="E110" s="166"/>
      <c r="F110" s="166"/>
    </row>
    <row r="111" spans="1:10" ht="30.75" customHeight="1" thickBot="1">
      <c r="A111" s="155" t="s">
        <v>463</v>
      </c>
      <c r="B111" s="156" t="s">
        <v>464</v>
      </c>
      <c r="C111" s="224" t="s">
        <v>448</v>
      </c>
      <c r="D111" s="224"/>
      <c r="E111" s="157" t="s">
        <v>449</v>
      </c>
      <c r="F111" s="157" t="s">
        <v>450</v>
      </c>
      <c r="G111" s="225" t="s">
        <v>451</v>
      </c>
      <c r="H111" s="225"/>
      <c r="I111" s="225"/>
      <c r="J111" s="225"/>
    </row>
    <row r="112" spans="1:10" ht="15">
      <c r="A112" s="158"/>
      <c r="B112" s="158"/>
      <c r="C112" s="158"/>
      <c r="D112" s="164"/>
      <c r="E112" s="164"/>
      <c r="F112" s="164"/>
      <c r="G112" s="234"/>
      <c r="H112" s="234"/>
    </row>
    <row r="113" spans="1:8" ht="62.25" customHeight="1">
      <c r="A113" s="162" t="s">
        <v>465</v>
      </c>
      <c r="B113" s="159" t="s">
        <v>466</v>
      </c>
      <c r="C113" s="158"/>
      <c r="D113" s="163"/>
      <c r="E113" s="164"/>
      <c r="F113" s="163"/>
      <c r="G113" s="235"/>
      <c r="H113" s="235"/>
    </row>
    <row r="114" spans="1:8" ht="15">
      <c r="A114" s="158"/>
      <c r="B114" s="159" t="s">
        <v>467</v>
      </c>
      <c r="C114" s="163" t="s">
        <v>685</v>
      </c>
      <c r="D114" s="163">
        <v>15</v>
      </c>
      <c r="E114" s="164">
        <v>50</v>
      </c>
      <c r="F114" s="173"/>
      <c r="G114" s="236"/>
      <c r="H114" s="236"/>
    </row>
    <row r="115" spans="1:8" ht="18">
      <c r="A115" s="158"/>
      <c r="B115" s="159" t="s">
        <v>468</v>
      </c>
      <c r="C115" s="158" t="s">
        <v>685</v>
      </c>
      <c r="D115" s="163">
        <v>18</v>
      </c>
      <c r="E115" s="164">
        <v>130</v>
      </c>
      <c r="F115" s="173"/>
      <c r="G115" s="174"/>
      <c r="H115" s="175"/>
    </row>
    <row r="116" spans="1:8" ht="15">
      <c r="A116" s="158"/>
      <c r="B116" s="159"/>
      <c r="C116" s="158"/>
      <c r="D116" s="163"/>
      <c r="E116" s="164"/>
      <c r="F116" s="163"/>
    </row>
    <row r="117" spans="1:8" ht="97.5" customHeight="1">
      <c r="A117" s="162" t="s">
        <v>469</v>
      </c>
      <c r="B117" s="159" t="s">
        <v>470</v>
      </c>
      <c r="C117" s="158"/>
      <c r="D117" s="163"/>
      <c r="E117" s="164"/>
      <c r="F117" s="163"/>
    </row>
    <row r="118" spans="1:8" ht="90">
      <c r="A118" s="158"/>
      <c r="B118" s="159" t="s">
        <v>471</v>
      </c>
      <c r="C118" s="163" t="s">
        <v>636</v>
      </c>
      <c r="D118" s="163">
        <v>1</v>
      </c>
      <c r="E118" s="176">
        <v>1</v>
      </c>
      <c r="F118" s="163"/>
    </row>
    <row r="119" spans="1:8" ht="28.5" customHeight="1">
      <c r="A119" s="158"/>
      <c r="B119" s="159" t="s">
        <v>472</v>
      </c>
      <c r="C119" s="163" t="s">
        <v>636</v>
      </c>
      <c r="D119" s="163">
        <v>1</v>
      </c>
      <c r="E119" s="176">
        <v>1</v>
      </c>
      <c r="F119" s="163"/>
    </row>
    <row r="120" spans="1:8" ht="30">
      <c r="A120" s="158"/>
      <c r="B120" s="159" t="s">
        <v>473</v>
      </c>
      <c r="C120" s="163" t="s">
        <v>636</v>
      </c>
      <c r="D120" s="163">
        <v>1</v>
      </c>
      <c r="E120" s="176">
        <v>1</v>
      </c>
      <c r="F120" s="163"/>
    </row>
    <row r="121" spans="1:8" ht="15">
      <c r="A121" s="158"/>
      <c r="B121" s="159" t="s">
        <v>474</v>
      </c>
      <c r="C121" s="163" t="s">
        <v>636</v>
      </c>
      <c r="D121" s="163">
        <v>1</v>
      </c>
      <c r="E121" s="164">
        <v>1</v>
      </c>
      <c r="F121" s="163"/>
    </row>
    <row r="122" spans="1:8" ht="15">
      <c r="A122" s="158"/>
      <c r="B122" s="159" t="s">
        <v>475</v>
      </c>
      <c r="C122" s="158"/>
      <c r="D122" s="163"/>
      <c r="E122" s="164"/>
      <c r="F122" s="163"/>
    </row>
    <row r="123" spans="1:8" ht="15">
      <c r="A123" s="158"/>
      <c r="B123" s="159" t="s">
        <v>476</v>
      </c>
      <c r="C123" s="158" t="s">
        <v>636</v>
      </c>
      <c r="D123" s="163">
        <v>12</v>
      </c>
      <c r="E123" s="164">
        <v>14</v>
      </c>
      <c r="F123" s="163"/>
    </row>
    <row r="124" spans="1:8" ht="15">
      <c r="A124" s="158"/>
      <c r="B124" s="159" t="s">
        <v>477</v>
      </c>
      <c r="C124" s="158" t="s">
        <v>636</v>
      </c>
      <c r="D124" s="163">
        <v>13</v>
      </c>
      <c r="E124" s="164">
        <v>12</v>
      </c>
      <c r="F124" s="163"/>
    </row>
    <row r="125" spans="1:8" ht="15">
      <c r="A125" s="158"/>
      <c r="B125" s="159" t="s">
        <v>478</v>
      </c>
      <c r="C125" s="158" t="s">
        <v>636</v>
      </c>
      <c r="D125" s="163">
        <v>1</v>
      </c>
      <c r="E125" s="164">
        <v>2</v>
      </c>
      <c r="F125" s="163"/>
    </row>
    <row r="126" spans="1:8" ht="15">
      <c r="A126" s="158"/>
      <c r="B126" s="159" t="s">
        <v>479</v>
      </c>
      <c r="C126" s="163" t="s">
        <v>5</v>
      </c>
      <c r="D126" s="163">
        <v>3</v>
      </c>
      <c r="E126" s="164">
        <v>1</v>
      </c>
      <c r="F126" s="163"/>
    </row>
    <row r="127" spans="1:8" ht="105.75" customHeight="1" thickBot="1">
      <c r="A127" s="158"/>
      <c r="B127" s="159" t="s">
        <v>480</v>
      </c>
      <c r="C127" s="165" t="s">
        <v>636</v>
      </c>
      <c r="D127" s="177"/>
      <c r="E127" s="166"/>
      <c r="F127" s="177"/>
      <c r="G127" s="177"/>
    </row>
    <row r="128" spans="1:8" ht="15">
      <c r="A128" s="158"/>
      <c r="B128" s="178" t="s">
        <v>481</v>
      </c>
      <c r="C128" s="158" t="s">
        <v>636</v>
      </c>
      <c r="D128" s="163">
        <v>1</v>
      </c>
      <c r="E128" s="164">
        <v>1</v>
      </c>
      <c r="F128" s="174"/>
      <c r="G128" s="174"/>
    </row>
    <row r="129" spans="1:7" ht="15">
      <c r="A129" s="158"/>
      <c r="B129" s="159"/>
      <c r="C129" s="158"/>
      <c r="D129" s="163"/>
      <c r="E129" s="164"/>
      <c r="F129" s="163"/>
    </row>
    <row r="130" spans="1:7" ht="30">
      <c r="A130" s="162" t="s">
        <v>482</v>
      </c>
      <c r="B130" s="159" t="s">
        <v>483</v>
      </c>
      <c r="C130" s="163"/>
      <c r="D130" s="163"/>
      <c r="E130" s="179"/>
      <c r="F130" s="180"/>
      <c r="G130" s="181"/>
    </row>
    <row r="131" spans="1:7" ht="15">
      <c r="A131" s="158"/>
      <c r="B131" s="159" t="s">
        <v>484</v>
      </c>
      <c r="C131" s="163" t="s">
        <v>685</v>
      </c>
      <c r="D131" s="163">
        <v>200</v>
      </c>
      <c r="E131" s="179">
        <v>250</v>
      </c>
      <c r="F131" s="180"/>
      <c r="G131" s="181"/>
    </row>
    <row r="132" spans="1:7" ht="15">
      <c r="A132" s="158"/>
      <c r="B132" s="159" t="s">
        <v>485</v>
      </c>
      <c r="C132" s="163" t="s">
        <v>685</v>
      </c>
      <c r="D132" s="163">
        <v>750</v>
      </c>
      <c r="E132" s="179">
        <v>220</v>
      </c>
      <c r="F132" s="180"/>
      <c r="G132" s="181"/>
    </row>
    <row r="133" spans="1:7" ht="15">
      <c r="A133" s="158"/>
      <c r="B133" s="159"/>
      <c r="C133" s="163"/>
      <c r="D133" s="163"/>
      <c r="E133" s="179"/>
      <c r="F133" s="180"/>
      <c r="G133" s="181"/>
    </row>
    <row r="134" spans="1:7" ht="30">
      <c r="A134" s="162" t="s">
        <v>486</v>
      </c>
      <c r="B134" s="159" t="s">
        <v>487</v>
      </c>
      <c r="C134" s="158"/>
      <c r="D134" s="163"/>
      <c r="E134" s="179"/>
      <c r="F134" s="180"/>
      <c r="G134" s="181"/>
    </row>
    <row r="135" spans="1:7" ht="18">
      <c r="A135" s="158"/>
      <c r="B135" s="159" t="s">
        <v>488</v>
      </c>
      <c r="C135" s="158" t="s">
        <v>685</v>
      </c>
      <c r="D135" s="163">
        <v>60</v>
      </c>
      <c r="E135" s="179">
        <v>20</v>
      </c>
      <c r="F135" s="182"/>
      <c r="G135" s="181"/>
    </row>
    <row r="136" spans="1:7" ht="18">
      <c r="A136" s="158"/>
      <c r="B136" s="159" t="s">
        <v>489</v>
      </c>
      <c r="C136" s="158" t="s">
        <v>685</v>
      </c>
      <c r="D136" s="163">
        <v>80</v>
      </c>
      <c r="E136" s="179">
        <v>80</v>
      </c>
      <c r="F136" s="182"/>
      <c r="G136" s="181"/>
    </row>
    <row r="137" spans="1:7" ht="18">
      <c r="A137" s="158"/>
      <c r="B137" s="159" t="s">
        <v>490</v>
      </c>
      <c r="C137" s="158" t="s">
        <v>685</v>
      </c>
      <c r="D137" s="163">
        <v>550</v>
      </c>
      <c r="E137" s="179">
        <v>240</v>
      </c>
      <c r="F137" s="182"/>
      <c r="G137" s="181"/>
    </row>
    <row r="138" spans="1:7" ht="18">
      <c r="A138" s="158"/>
      <c r="B138" s="159" t="s">
        <v>491</v>
      </c>
      <c r="C138" s="158" t="s">
        <v>685</v>
      </c>
      <c r="D138" s="163">
        <v>630</v>
      </c>
      <c r="E138" s="179">
        <v>310</v>
      </c>
      <c r="F138" s="182"/>
      <c r="G138" s="181"/>
    </row>
    <row r="139" spans="1:7" ht="18">
      <c r="A139" s="158"/>
      <c r="B139" s="159" t="s">
        <v>492</v>
      </c>
      <c r="C139" s="158" t="s">
        <v>685</v>
      </c>
      <c r="D139" s="163">
        <v>80</v>
      </c>
      <c r="E139" s="179">
        <v>35</v>
      </c>
      <c r="F139" s="182"/>
      <c r="G139" s="181"/>
    </row>
    <row r="140" spans="1:7" ht="18">
      <c r="A140" s="158"/>
      <c r="B140" s="159" t="s">
        <v>493</v>
      </c>
      <c r="C140" s="163" t="s">
        <v>685</v>
      </c>
      <c r="D140" s="163">
        <v>40</v>
      </c>
      <c r="E140" s="179">
        <v>30</v>
      </c>
      <c r="F140" s="182"/>
      <c r="G140" s="181"/>
    </row>
    <row r="141" spans="1:7" ht="15">
      <c r="A141" s="158"/>
      <c r="B141" s="159"/>
      <c r="C141" s="158"/>
      <c r="D141" s="163"/>
      <c r="E141" s="164"/>
      <c r="F141" s="163"/>
      <c r="G141" s="181"/>
    </row>
    <row r="142" spans="1:7" ht="63.75" customHeight="1">
      <c r="A142" s="162" t="s">
        <v>494</v>
      </c>
      <c r="B142" s="159" t="s">
        <v>495</v>
      </c>
      <c r="C142" s="158"/>
      <c r="D142" s="163"/>
      <c r="E142" s="164"/>
      <c r="F142" s="163"/>
      <c r="G142" s="181"/>
    </row>
    <row r="143" spans="1:7" ht="203.25" customHeight="1">
      <c r="A143" s="158"/>
      <c r="B143" s="159" t="s">
        <v>496</v>
      </c>
      <c r="C143" s="163" t="s">
        <v>636</v>
      </c>
      <c r="D143" s="163">
        <v>12</v>
      </c>
      <c r="E143" s="179">
        <v>4</v>
      </c>
      <c r="F143" s="173"/>
      <c r="G143" s="181"/>
    </row>
    <row r="144" spans="1:7" ht="245.25" customHeight="1">
      <c r="A144" s="158"/>
      <c r="B144" s="159" t="s">
        <v>497</v>
      </c>
      <c r="C144" s="163" t="s">
        <v>636</v>
      </c>
      <c r="D144" s="163">
        <v>4</v>
      </c>
      <c r="E144" s="179">
        <v>4</v>
      </c>
      <c r="F144" s="173"/>
      <c r="G144" s="181"/>
    </row>
    <row r="145" spans="1:7" ht="198.75" customHeight="1">
      <c r="A145" s="158"/>
      <c r="B145" s="159" t="s">
        <v>498</v>
      </c>
      <c r="C145" s="163" t="s">
        <v>636</v>
      </c>
      <c r="D145" s="163">
        <v>9</v>
      </c>
      <c r="E145" s="179">
        <v>9</v>
      </c>
      <c r="F145" s="173"/>
      <c r="G145" s="181"/>
    </row>
    <row r="146" spans="1:7" ht="257.25" customHeight="1">
      <c r="A146" s="158"/>
      <c r="B146" s="159" t="s">
        <v>499</v>
      </c>
      <c r="C146" s="163" t="s">
        <v>636</v>
      </c>
      <c r="D146" s="163">
        <v>3</v>
      </c>
      <c r="E146" s="179">
        <v>7</v>
      </c>
      <c r="F146" s="173"/>
      <c r="G146" s="181"/>
    </row>
    <row r="147" spans="1:7" ht="202.5" customHeight="1">
      <c r="A147" s="158"/>
      <c r="B147" s="159" t="s">
        <v>500</v>
      </c>
      <c r="C147" s="163" t="s">
        <v>636</v>
      </c>
      <c r="D147" s="163">
        <v>4</v>
      </c>
      <c r="E147" s="179">
        <v>19</v>
      </c>
      <c r="F147" s="173"/>
      <c r="G147" s="181"/>
    </row>
    <row r="148" spans="1:7" ht="198" customHeight="1">
      <c r="A148" s="158"/>
      <c r="B148" s="159" t="s">
        <v>501</v>
      </c>
      <c r="C148" s="163" t="s">
        <v>636</v>
      </c>
      <c r="D148" s="163">
        <v>2</v>
      </c>
      <c r="E148" s="179">
        <v>3</v>
      </c>
      <c r="F148" s="173"/>
      <c r="G148" s="181"/>
    </row>
    <row r="149" spans="1:7" ht="16.5" customHeight="1">
      <c r="A149" s="158"/>
      <c r="B149" s="159"/>
      <c r="C149" s="163"/>
      <c r="D149" s="163"/>
      <c r="E149" s="179"/>
      <c r="F149" s="173"/>
      <c r="G149" s="181"/>
    </row>
    <row r="150" spans="1:7" ht="211.5" customHeight="1">
      <c r="A150" s="158"/>
      <c r="B150" s="159" t="s">
        <v>502</v>
      </c>
      <c r="C150" s="163" t="s">
        <v>636</v>
      </c>
      <c r="D150" s="163">
        <v>2</v>
      </c>
      <c r="E150" s="179">
        <v>18</v>
      </c>
      <c r="F150" s="173"/>
      <c r="G150" s="181"/>
    </row>
    <row r="151" spans="1:7" ht="15">
      <c r="A151" s="158"/>
      <c r="B151" s="183"/>
      <c r="C151" s="158"/>
      <c r="D151" s="163"/>
      <c r="E151" s="179"/>
      <c r="F151" s="180"/>
      <c r="G151" s="181"/>
    </row>
    <row r="152" spans="1:7" ht="213" customHeight="1">
      <c r="A152" s="158"/>
      <c r="B152" s="159" t="s">
        <v>503</v>
      </c>
      <c r="C152" s="163" t="s">
        <v>636</v>
      </c>
      <c r="D152" s="163">
        <v>2</v>
      </c>
      <c r="E152" s="179">
        <v>10</v>
      </c>
      <c r="F152" s="173"/>
      <c r="G152" s="181"/>
    </row>
    <row r="153" spans="1:7" ht="15">
      <c r="A153" s="158"/>
      <c r="B153" s="183"/>
      <c r="C153" s="158"/>
      <c r="D153" s="163"/>
      <c r="E153" s="179"/>
      <c r="F153" s="180"/>
      <c r="G153" s="181"/>
    </row>
    <row r="154" spans="1:7" ht="90">
      <c r="A154" s="158"/>
      <c r="B154" s="159" t="s">
        <v>504</v>
      </c>
      <c r="C154" s="163" t="s">
        <v>636</v>
      </c>
      <c r="D154" s="163">
        <v>2</v>
      </c>
      <c r="E154" s="179">
        <v>2</v>
      </c>
      <c r="F154" s="173"/>
      <c r="G154" s="181"/>
    </row>
    <row r="155" spans="1:7" ht="15">
      <c r="A155" s="158"/>
      <c r="B155" s="183"/>
      <c r="C155" s="158"/>
      <c r="D155" s="163"/>
      <c r="E155" s="179"/>
      <c r="F155" s="180"/>
      <c r="G155" s="181"/>
    </row>
    <row r="156" spans="1:7" ht="120">
      <c r="A156" s="158"/>
      <c r="B156" s="159" t="s">
        <v>505</v>
      </c>
      <c r="C156" s="163" t="s">
        <v>636</v>
      </c>
      <c r="D156" s="163">
        <v>2</v>
      </c>
      <c r="E156" s="179">
        <v>9</v>
      </c>
      <c r="F156" s="173"/>
      <c r="G156" s="181"/>
    </row>
    <row r="157" spans="1:7" ht="15">
      <c r="A157" s="158"/>
      <c r="B157" s="183"/>
      <c r="C157" s="158"/>
      <c r="D157" s="163"/>
      <c r="E157" s="179"/>
      <c r="F157" s="180"/>
      <c r="G157" s="181"/>
    </row>
    <row r="158" spans="1:7" ht="120">
      <c r="A158" s="158"/>
      <c r="B158" s="159" t="s">
        <v>506</v>
      </c>
      <c r="C158" s="163" t="s">
        <v>636</v>
      </c>
      <c r="D158" s="163">
        <v>2</v>
      </c>
      <c r="E158" s="179">
        <v>2</v>
      </c>
      <c r="F158" s="173"/>
      <c r="G158" s="181"/>
    </row>
    <row r="159" spans="1:7" ht="15">
      <c r="A159" s="158"/>
      <c r="B159" s="183"/>
      <c r="C159" s="158"/>
      <c r="D159" s="163"/>
      <c r="E159" s="179"/>
      <c r="F159" s="180"/>
      <c r="G159" s="181"/>
    </row>
    <row r="160" spans="1:7" ht="48.75" customHeight="1">
      <c r="A160" s="162" t="s">
        <v>507</v>
      </c>
      <c r="B160" s="159" t="s">
        <v>508</v>
      </c>
      <c r="C160" s="158"/>
      <c r="D160" s="163"/>
      <c r="E160" s="179"/>
      <c r="F160" s="180"/>
      <c r="G160" s="181"/>
    </row>
    <row r="161" spans="1:7" ht="15">
      <c r="A161" s="158"/>
      <c r="B161" s="159" t="s">
        <v>509</v>
      </c>
      <c r="C161" s="163" t="s">
        <v>636</v>
      </c>
      <c r="D161" s="163">
        <v>16</v>
      </c>
      <c r="E161" s="179">
        <v>16</v>
      </c>
      <c r="F161" s="173"/>
      <c r="G161" s="181"/>
    </row>
    <row r="162" spans="1:7" ht="15">
      <c r="A162" s="158"/>
      <c r="B162" s="159" t="s">
        <v>510</v>
      </c>
      <c r="C162" s="163" t="s">
        <v>636</v>
      </c>
      <c r="D162" s="163">
        <v>4</v>
      </c>
      <c r="E162" s="179">
        <v>4</v>
      </c>
      <c r="F162" s="173"/>
      <c r="G162" s="181"/>
    </row>
    <row r="163" spans="1:7" ht="15">
      <c r="A163" s="158"/>
      <c r="B163" s="159" t="s">
        <v>511</v>
      </c>
      <c r="C163" s="163" t="s">
        <v>636</v>
      </c>
      <c r="D163" s="163">
        <v>2</v>
      </c>
      <c r="E163" s="179">
        <v>4</v>
      </c>
      <c r="F163" s="173"/>
      <c r="G163" s="181"/>
    </row>
    <row r="164" spans="1:7" ht="15">
      <c r="A164" s="158"/>
      <c r="B164" s="159" t="s">
        <v>512</v>
      </c>
      <c r="C164" s="163" t="s">
        <v>636</v>
      </c>
      <c r="D164" s="163">
        <v>2</v>
      </c>
      <c r="E164" s="179">
        <v>1</v>
      </c>
      <c r="F164" s="173"/>
      <c r="G164" s="181"/>
    </row>
    <row r="165" spans="1:7" ht="30">
      <c r="A165" s="158"/>
      <c r="B165" s="159" t="s">
        <v>513</v>
      </c>
      <c r="C165" s="163" t="s">
        <v>636</v>
      </c>
      <c r="D165" s="163">
        <v>6</v>
      </c>
      <c r="E165" s="179">
        <v>8</v>
      </c>
      <c r="F165" s="173"/>
      <c r="G165" s="181"/>
    </row>
    <row r="166" spans="1:7" ht="51" customHeight="1">
      <c r="A166" s="158"/>
      <c r="B166" s="159" t="s">
        <v>514</v>
      </c>
      <c r="C166" s="163" t="s">
        <v>636</v>
      </c>
      <c r="D166" s="163">
        <v>28</v>
      </c>
      <c r="E166" s="179">
        <v>10</v>
      </c>
      <c r="F166" s="173"/>
      <c r="G166" s="181"/>
    </row>
    <row r="167" spans="1:7" ht="15">
      <c r="A167" s="158"/>
      <c r="B167" s="159" t="s">
        <v>515</v>
      </c>
      <c r="C167" s="163" t="s">
        <v>636</v>
      </c>
      <c r="D167" s="163">
        <v>28</v>
      </c>
      <c r="E167" s="179">
        <v>10</v>
      </c>
      <c r="F167" s="173"/>
      <c r="G167" s="181"/>
    </row>
    <row r="168" spans="1:7" ht="15">
      <c r="A168" s="158"/>
      <c r="B168" s="158"/>
      <c r="C168" s="158"/>
      <c r="D168" s="163"/>
      <c r="E168" s="179"/>
      <c r="F168" s="173"/>
      <c r="G168" s="181"/>
    </row>
    <row r="169" spans="1:7" ht="30">
      <c r="A169" s="162" t="s">
        <v>516</v>
      </c>
      <c r="B169" s="159" t="s">
        <v>517</v>
      </c>
      <c r="C169" s="163" t="s">
        <v>636</v>
      </c>
      <c r="D169" s="163">
        <v>3</v>
      </c>
      <c r="E169" s="179">
        <v>2</v>
      </c>
      <c r="F169" s="173"/>
      <c r="G169" s="181"/>
    </row>
    <row r="170" spans="1:7" ht="15">
      <c r="A170" s="158"/>
      <c r="B170" s="159"/>
      <c r="C170" s="158"/>
      <c r="D170" s="163"/>
      <c r="E170" s="179"/>
      <c r="F170" s="173"/>
      <c r="G170" s="181"/>
    </row>
    <row r="171" spans="1:7" ht="30">
      <c r="A171" s="184" t="s">
        <v>518</v>
      </c>
      <c r="B171" s="159" t="s">
        <v>519</v>
      </c>
      <c r="C171" s="163" t="s">
        <v>636</v>
      </c>
      <c r="D171" s="163">
        <v>5</v>
      </c>
      <c r="E171" s="179">
        <v>2</v>
      </c>
      <c r="F171" s="173"/>
      <c r="G171" s="181"/>
    </row>
    <row r="172" spans="1:7" ht="15">
      <c r="A172" s="158"/>
      <c r="B172" s="158"/>
      <c r="C172" s="158"/>
      <c r="D172" s="163"/>
      <c r="E172" s="179"/>
      <c r="F172" s="173"/>
      <c r="G172" s="181"/>
    </row>
    <row r="173" spans="1:7" ht="30">
      <c r="A173" s="184" t="s">
        <v>520</v>
      </c>
      <c r="B173" s="159" t="s">
        <v>521</v>
      </c>
      <c r="C173" s="163" t="s">
        <v>636</v>
      </c>
      <c r="D173" s="163">
        <v>70</v>
      </c>
      <c r="E173" s="179">
        <v>20</v>
      </c>
      <c r="F173" s="173"/>
      <c r="G173" s="181"/>
    </row>
    <row r="174" spans="1:7" ht="15">
      <c r="A174" s="158"/>
      <c r="B174" s="159"/>
      <c r="C174" s="163"/>
      <c r="D174" s="163"/>
      <c r="E174" s="179"/>
      <c r="F174" s="173"/>
      <c r="G174" s="181"/>
    </row>
    <row r="175" spans="1:7" ht="45">
      <c r="A175" s="184" t="s">
        <v>229</v>
      </c>
      <c r="B175" s="159" t="s">
        <v>522</v>
      </c>
      <c r="C175" s="163" t="s">
        <v>636</v>
      </c>
      <c r="D175" s="163">
        <v>10</v>
      </c>
      <c r="E175" s="179">
        <v>5</v>
      </c>
      <c r="F175" s="173"/>
      <c r="G175" s="181"/>
    </row>
    <row r="176" spans="1:7" ht="15">
      <c r="A176" s="158"/>
      <c r="B176" s="159"/>
      <c r="C176" s="163"/>
      <c r="D176" s="163"/>
      <c r="E176" s="179"/>
      <c r="F176" s="173"/>
      <c r="G176" s="181"/>
    </row>
    <row r="177" spans="1:7" ht="45">
      <c r="A177" s="184" t="s">
        <v>232</v>
      </c>
      <c r="B177" s="159" t="s">
        <v>523</v>
      </c>
      <c r="C177" s="163" t="s">
        <v>636</v>
      </c>
      <c r="D177" s="163">
        <v>30</v>
      </c>
      <c r="E177" s="179">
        <v>8</v>
      </c>
      <c r="F177" s="173"/>
      <c r="G177" s="181"/>
    </row>
    <row r="178" spans="1:7" ht="15">
      <c r="A178" s="158"/>
      <c r="B178" s="159"/>
      <c r="C178" s="163"/>
      <c r="D178" s="163"/>
      <c r="E178" s="179"/>
      <c r="F178" s="173"/>
      <c r="G178" s="181"/>
    </row>
    <row r="179" spans="1:7" ht="105">
      <c r="A179" s="184" t="s">
        <v>236</v>
      </c>
      <c r="B179" s="159" t="s">
        <v>524</v>
      </c>
      <c r="C179" s="163" t="s">
        <v>636</v>
      </c>
      <c r="D179" s="163">
        <v>15</v>
      </c>
      <c r="E179" s="179">
        <v>1</v>
      </c>
      <c r="F179" s="173"/>
      <c r="G179" s="181"/>
    </row>
    <row r="180" spans="1:7" ht="15">
      <c r="A180" s="158"/>
      <c r="B180" s="158"/>
      <c r="C180" s="163"/>
      <c r="D180" s="163"/>
      <c r="E180" s="179"/>
      <c r="F180" s="173"/>
      <c r="G180" s="181"/>
    </row>
    <row r="181" spans="1:7" ht="30">
      <c r="A181" s="184" t="s">
        <v>238</v>
      </c>
      <c r="B181" s="159" t="s">
        <v>525</v>
      </c>
      <c r="C181" s="163" t="s">
        <v>636</v>
      </c>
      <c r="D181" s="163">
        <v>1</v>
      </c>
      <c r="E181" s="179">
        <v>1</v>
      </c>
      <c r="F181" s="173"/>
      <c r="G181" s="181"/>
    </row>
    <row r="182" spans="1:7" ht="15">
      <c r="A182" s="158"/>
      <c r="B182" s="159"/>
      <c r="C182" s="163"/>
      <c r="D182" s="163"/>
      <c r="E182" s="179"/>
      <c r="F182" s="173"/>
      <c r="G182" s="181"/>
    </row>
    <row r="183" spans="1:7" ht="15">
      <c r="A183" s="184" t="s">
        <v>526</v>
      </c>
      <c r="B183" s="159" t="s">
        <v>527</v>
      </c>
      <c r="C183" s="163" t="s">
        <v>636</v>
      </c>
      <c r="D183" s="163">
        <v>1</v>
      </c>
      <c r="E183" s="179">
        <v>1</v>
      </c>
      <c r="F183" s="173"/>
      <c r="G183" s="181"/>
    </row>
    <row r="184" spans="1:7" ht="15">
      <c r="A184" s="184"/>
      <c r="B184" s="159"/>
      <c r="C184" s="163"/>
      <c r="D184" s="163"/>
      <c r="E184" s="179"/>
      <c r="F184" s="173"/>
      <c r="G184" s="181"/>
    </row>
    <row r="185" spans="1:7" ht="120">
      <c r="A185" s="184" t="s">
        <v>528</v>
      </c>
      <c r="B185" s="159" t="s">
        <v>529</v>
      </c>
      <c r="C185" s="163" t="s">
        <v>685</v>
      </c>
      <c r="D185" s="163">
        <v>1</v>
      </c>
      <c r="E185" s="179">
        <v>130</v>
      </c>
      <c r="F185" s="173"/>
      <c r="G185" s="181"/>
    </row>
    <row r="186" spans="1:7" ht="15">
      <c r="A186" s="184"/>
      <c r="B186" s="159"/>
      <c r="C186" s="163"/>
      <c r="D186" s="163"/>
      <c r="E186" s="179"/>
      <c r="F186" s="173"/>
      <c r="G186" s="181"/>
    </row>
    <row r="187" spans="1:7" ht="45">
      <c r="A187" s="184" t="s">
        <v>530</v>
      </c>
      <c r="B187" s="159" t="s">
        <v>531</v>
      </c>
      <c r="C187" s="163" t="s">
        <v>644</v>
      </c>
      <c r="D187" s="163">
        <v>1</v>
      </c>
      <c r="E187" s="179">
        <v>10</v>
      </c>
      <c r="F187" s="173"/>
      <c r="G187" s="181"/>
    </row>
    <row r="188" spans="1:7" ht="15">
      <c r="A188" s="184"/>
      <c r="B188" s="159"/>
      <c r="C188" s="163"/>
      <c r="D188" s="163"/>
      <c r="E188" s="179"/>
      <c r="F188" s="173"/>
      <c r="G188" s="181"/>
    </row>
    <row r="189" spans="1:7" ht="45">
      <c r="A189" s="184" t="s">
        <v>532</v>
      </c>
      <c r="B189" s="159" t="s">
        <v>533</v>
      </c>
      <c r="C189" s="163" t="s">
        <v>685</v>
      </c>
      <c r="D189" s="163">
        <v>1</v>
      </c>
      <c r="E189" s="179">
        <v>20</v>
      </c>
      <c r="F189" s="173"/>
      <c r="G189" s="181"/>
    </row>
    <row r="190" spans="1:7" ht="15">
      <c r="A190" s="184"/>
      <c r="B190" s="159"/>
      <c r="C190" s="163"/>
      <c r="D190" s="163"/>
      <c r="E190" s="179"/>
      <c r="F190" s="173"/>
      <c r="G190" s="181"/>
    </row>
    <row r="191" spans="1:7" ht="60">
      <c r="A191" s="184" t="s">
        <v>534</v>
      </c>
      <c r="B191" s="159" t="s">
        <v>535</v>
      </c>
      <c r="C191" s="163" t="s">
        <v>685</v>
      </c>
      <c r="D191" s="163">
        <v>1</v>
      </c>
      <c r="E191" s="179">
        <v>110</v>
      </c>
      <c r="F191" s="173"/>
      <c r="G191" s="181"/>
    </row>
    <row r="192" spans="1:7" ht="15">
      <c r="A192" s="184"/>
      <c r="B192" s="159"/>
      <c r="C192" s="163"/>
      <c r="D192" s="163"/>
      <c r="E192" s="179"/>
      <c r="F192" s="173"/>
      <c r="G192" s="181"/>
    </row>
    <row r="193" spans="1:10" ht="82.5" customHeight="1">
      <c r="A193" s="184" t="s">
        <v>536</v>
      </c>
      <c r="B193" s="159" t="s">
        <v>537</v>
      </c>
      <c r="C193" s="163" t="s">
        <v>685</v>
      </c>
      <c r="D193" s="163">
        <v>1</v>
      </c>
      <c r="E193" s="179">
        <v>25</v>
      </c>
      <c r="F193" s="173"/>
      <c r="G193" s="181"/>
    </row>
    <row r="194" spans="1:10" ht="15">
      <c r="A194" s="184"/>
      <c r="B194" s="159"/>
      <c r="C194" s="163"/>
      <c r="D194" s="163"/>
      <c r="E194" s="179"/>
      <c r="F194" s="173"/>
      <c r="G194" s="181"/>
    </row>
    <row r="195" spans="1:10" ht="54" customHeight="1">
      <c r="A195" s="184" t="s">
        <v>538</v>
      </c>
      <c r="B195" s="159" t="s">
        <v>539</v>
      </c>
      <c r="C195" s="163" t="s">
        <v>685</v>
      </c>
      <c r="D195" s="163">
        <v>1</v>
      </c>
      <c r="E195" s="179">
        <v>15</v>
      </c>
      <c r="F195" s="173"/>
      <c r="G195" s="181"/>
    </row>
    <row r="196" spans="1:10" ht="15">
      <c r="A196" s="184"/>
      <c r="B196" s="159"/>
      <c r="C196" s="163"/>
      <c r="D196" s="163"/>
      <c r="E196" s="179"/>
      <c r="F196" s="173"/>
      <c r="G196" s="181"/>
    </row>
    <row r="197" spans="1:10" ht="48">
      <c r="A197" s="184" t="s">
        <v>540</v>
      </c>
      <c r="B197" s="159" t="s">
        <v>541</v>
      </c>
      <c r="C197" s="163" t="s">
        <v>636</v>
      </c>
      <c r="D197" s="163"/>
      <c r="E197" s="179">
        <v>2</v>
      </c>
      <c r="F197" s="173"/>
      <c r="G197" s="181"/>
    </row>
    <row r="198" spans="1:10" ht="15">
      <c r="A198" s="184"/>
      <c r="B198" s="159"/>
      <c r="C198" s="163"/>
      <c r="D198" s="163"/>
      <c r="E198" s="179"/>
      <c r="F198" s="173"/>
      <c r="G198" s="181"/>
    </row>
    <row r="199" spans="1:10" ht="150">
      <c r="A199" s="184" t="s">
        <v>542</v>
      </c>
      <c r="B199" s="159" t="s">
        <v>543</v>
      </c>
      <c r="C199" s="163" t="s">
        <v>636</v>
      </c>
      <c r="D199" s="163"/>
      <c r="E199" s="179">
        <v>1</v>
      </c>
      <c r="F199" s="173"/>
      <c r="G199" s="181"/>
    </row>
    <row r="200" spans="1:10" ht="15">
      <c r="A200" s="184"/>
      <c r="B200" s="159"/>
      <c r="C200" s="163"/>
      <c r="D200" s="163"/>
      <c r="E200" s="179"/>
      <c r="F200" s="173"/>
      <c r="G200" s="181"/>
    </row>
    <row r="201" spans="1:10" ht="80.25" customHeight="1">
      <c r="A201" s="184" t="s">
        <v>544</v>
      </c>
      <c r="B201" s="159" t="s">
        <v>545</v>
      </c>
      <c r="C201" s="163" t="s">
        <v>636</v>
      </c>
      <c r="D201" s="163"/>
      <c r="E201" s="179">
        <v>1</v>
      </c>
      <c r="F201" s="181"/>
      <c r="G201" s="181"/>
    </row>
    <row r="202" spans="1:10" ht="15.75" thickBot="1">
      <c r="A202" s="158"/>
      <c r="B202" s="158"/>
      <c r="C202" s="168"/>
      <c r="D202" s="185"/>
      <c r="E202" s="185"/>
      <c r="F202" s="185"/>
      <c r="G202" s="168"/>
      <c r="H202" s="185"/>
    </row>
    <row r="203" spans="1:10" ht="30" customHeight="1" thickTop="1">
      <c r="A203" s="158"/>
      <c r="B203" s="169" t="s">
        <v>464</v>
      </c>
      <c r="C203" s="238" t="s">
        <v>122</v>
      </c>
      <c r="D203" s="238"/>
      <c r="E203" s="186"/>
      <c r="F203" s="186"/>
      <c r="G203" s="187"/>
    </row>
    <row r="204" spans="1:10">
      <c r="A204" s="150"/>
    </row>
    <row r="205" spans="1:10" ht="13.5" thickBot="1">
      <c r="A205" s="150"/>
    </row>
    <row r="206" spans="1:10" ht="15.75" customHeight="1" thickBot="1">
      <c r="A206" s="155" t="s">
        <v>546</v>
      </c>
      <c r="B206" s="156" t="s">
        <v>547</v>
      </c>
      <c r="C206" s="224" t="s">
        <v>448</v>
      </c>
      <c r="D206" s="224"/>
      <c r="E206" s="157" t="s">
        <v>449</v>
      </c>
      <c r="F206" s="157" t="s">
        <v>450</v>
      </c>
      <c r="G206" s="225" t="s">
        <v>451</v>
      </c>
      <c r="H206" s="225"/>
      <c r="I206" s="225"/>
      <c r="J206" s="225"/>
    </row>
    <row r="207" spans="1:10" ht="15">
      <c r="A207" s="158"/>
      <c r="B207" s="158"/>
      <c r="C207" s="158"/>
      <c r="D207" s="158"/>
      <c r="E207" s="158"/>
      <c r="F207" s="158"/>
    </row>
    <row r="208" spans="1:10" ht="75">
      <c r="A208" s="162" t="s">
        <v>548</v>
      </c>
      <c r="B208" s="159" t="s">
        <v>549</v>
      </c>
      <c r="C208" s="163" t="s">
        <v>636</v>
      </c>
      <c r="D208" s="163">
        <v>4</v>
      </c>
      <c r="E208" s="134">
        <v>1</v>
      </c>
      <c r="F208" s="182"/>
      <c r="G208" s="175"/>
    </row>
    <row r="209" spans="1:7" ht="15">
      <c r="A209" s="158"/>
      <c r="B209" s="159"/>
      <c r="C209" s="158"/>
      <c r="D209" s="163"/>
      <c r="F209" s="182"/>
      <c r="G209" s="175"/>
    </row>
    <row r="210" spans="1:7" ht="30">
      <c r="A210" s="162" t="s">
        <v>550</v>
      </c>
      <c r="B210" s="159" t="s">
        <v>551</v>
      </c>
      <c r="C210" s="158"/>
      <c r="D210" s="163"/>
      <c r="F210" s="182"/>
      <c r="G210" s="175"/>
    </row>
    <row r="211" spans="1:7" ht="15">
      <c r="A211" s="158"/>
      <c r="B211" s="159" t="s">
        <v>552</v>
      </c>
      <c r="C211" s="158" t="s">
        <v>685</v>
      </c>
      <c r="D211" s="163">
        <v>50</v>
      </c>
      <c r="E211" s="134">
        <v>10</v>
      </c>
      <c r="F211" s="182"/>
      <c r="G211" s="181"/>
    </row>
    <row r="212" spans="1:7" ht="30">
      <c r="A212" s="158"/>
      <c r="B212" s="159" t="s">
        <v>553</v>
      </c>
      <c r="C212" s="163" t="s">
        <v>685</v>
      </c>
      <c r="D212" s="163">
        <v>80</v>
      </c>
      <c r="E212" s="134">
        <v>30</v>
      </c>
      <c r="F212" s="182"/>
      <c r="G212" s="181"/>
    </row>
    <row r="213" spans="1:7" ht="15">
      <c r="A213" s="158"/>
      <c r="B213" s="158"/>
      <c r="C213" s="158"/>
      <c r="D213" s="163"/>
      <c r="F213" s="182"/>
      <c r="G213" s="175"/>
    </row>
    <row r="214" spans="1:7" ht="15">
      <c r="A214" s="162" t="s">
        <v>554</v>
      </c>
      <c r="B214" s="159" t="s">
        <v>555</v>
      </c>
      <c r="C214" s="158" t="s">
        <v>665</v>
      </c>
      <c r="D214" s="163">
        <v>1</v>
      </c>
      <c r="E214" s="134">
        <v>1</v>
      </c>
      <c r="F214" s="182"/>
      <c r="G214" s="175"/>
    </row>
    <row r="215" spans="1:7" ht="15">
      <c r="A215" s="158"/>
      <c r="B215" s="159"/>
      <c r="C215" s="158"/>
      <c r="D215" s="163"/>
      <c r="F215" s="182"/>
    </row>
    <row r="216" spans="1:7" ht="45">
      <c r="A216" s="162" t="s">
        <v>556</v>
      </c>
      <c r="B216" s="159" t="s">
        <v>557</v>
      </c>
      <c r="C216" s="158"/>
      <c r="D216" s="158"/>
      <c r="F216" s="182"/>
    </row>
    <row r="217" spans="1:7" ht="15">
      <c r="A217" s="158"/>
      <c r="B217" s="159" t="s">
        <v>558</v>
      </c>
      <c r="C217" s="158" t="s">
        <v>636</v>
      </c>
      <c r="D217" s="163">
        <v>3</v>
      </c>
      <c r="E217" s="134">
        <v>1</v>
      </c>
      <c r="F217" s="182"/>
    </row>
    <row r="218" spans="1:7" ht="15">
      <c r="A218" s="158"/>
      <c r="B218" s="159" t="s">
        <v>559</v>
      </c>
      <c r="C218" s="158" t="s">
        <v>636</v>
      </c>
      <c r="D218" s="163">
        <v>1</v>
      </c>
      <c r="E218" s="134">
        <v>1</v>
      </c>
      <c r="F218" s="182"/>
    </row>
    <row r="219" spans="1:7" ht="21" customHeight="1">
      <c r="A219" s="158"/>
      <c r="B219" s="159" t="s">
        <v>560</v>
      </c>
      <c r="C219" s="163" t="s">
        <v>636</v>
      </c>
      <c r="D219" s="163">
        <v>1</v>
      </c>
      <c r="E219" s="134">
        <v>1</v>
      </c>
      <c r="F219" s="182"/>
    </row>
    <row r="220" spans="1:7" ht="15">
      <c r="A220" s="158"/>
      <c r="B220" s="159" t="s">
        <v>561</v>
      </c>
      <c r="C220" s="158" t="s">
        <v>636</v>
      </c>
      <c r="D220" s="163">
        <v>1</v>
      </c>
      <c r="E220" s="134">
        <v>1</v>
      </c>
      <c r="F220" s="176"/>
    </row>
    <row r="221" spans="1:7" ht="15">
      <c r="A221" s="158"/>
      <c r="B221" s="159" t="s">
        <v>562</v>
      </c>
      <c r="C221" s="158" t="s">
        <v>636</v>
      </c>
      <c r="D221" s="163">
        <v>2</v>
      </c>
      <c r="E221" s="134">
        <v>1</v>
      </c>
      <c r="F221" s="176"/>
    </row>
    <row r="222" spans="1:7" ht="15">
      <c r="A222" s="158"/>
      <c r="B222" s="159" t="s">
        <v>563</v>
      </c>
      <c r="C222" s="158" t="s">
        <v>636</v>
      </c>
      <c r="D222" s="163">
        <v>1</v>
      </c>
      <c r="E222" s="163">
        <v>1</v>
      </c>
      <c r="F222" s="163"/>
    </row>
    <row r="223" spans="1:7" ht="15.75" customHeight="1">
      <c r="A223" s="158"/>
      <c r="B223" s="159" t="s">
        <v>564</v>
      </c>
      <c r="C223" s="158" t="s">
        <v>636</v>
      </c>
      <c r="D223" s="163">
        <v>1</v>
      </c>
      <c r="E223" s="163">
        <v>1</v>
      </c>
      <c r="F223" s="163"/>
    </row>
    <row r="224" spans="1:7" ht="15.75" thickBot="1">
      <c r="A224" s="158"/>
      <c r="B224" s="188" t="s">
        <v>565</v>
      </c>
      <c r="C224" s="165" t="s">
        <v>5</v>
      </c>
      <c r="D224" s="177">
        <v>1</v>
      </c>
      <c r="E224" s="166">
        <v>1</v>
      </c>
      <c r="F224" s="177"/>
      <c r="G224" s="177"/>
    </row>
    <row r="225" spans="1:10" ht="15">
      <c r="A225" s="158"/>
      <c r="B225" s="159" t="s">
        <v>566</v>
      </c>
      <c r="C225" s="158" t="s">
        <v>5</v>
      </c>
      <c r="D225" s="163">
        <v>1</v>
      </c>
      <c r="E225" s="164">
        <v>1</v>
      </c>
      <c r="F225" s="174"/>
      <c r="G225" s="174"/>
    </row>
    <row r="226" spans="1:10" ht="15">
      <c r="A226" s="158"/>
      <c r="B226" s="159"/>
      <c r="C226" s="158"/>
      <c r="D226" s="163"/>
      <c r="E226" s="164"/>
      <c r="F226" s="164"/>
    </row>
    <row r="227" spans="1:10" ht="75">
      <c r="A227" s="162" t="s">
        <v>567</v>
      </c>
      <c r="B227" s="159" t="s">
        <v>568</v>
      </c>
      <c r="C227" s="158"/>
      <c r="D227" s="164"/>
      <c r="E227" s="164"/>
      <c r="F227" s="174"/>
      <c r="G227" s="174"/>
    </row>
    <row r="228" spans="1:10" ht="15">
      <c r="A228" s="158"/>
      <c r="B228" s="158"/>
      <c r="C228" s="158" t="s">
        <v>665</v>
      </c>
      <c r="D228" s="163">
        <v>1</v>
      </c>
      <c r="E228" s="164">
        <v>1</v>
      </c>
      <c r="F228" s="174"/>
      <c r="G228" s="174"/>
    </row>
    <row r="229" spans="1:10" ht="15.75" thickBot="1">
      <c r="A229" s="172"/>
      <c r="B229" s="183"/>
      <c r="C229" s="168"/>
      <c r="D229" s="185"/>
      <c r="E229" s="185"/>
      <c r="F229" s="185"/>
      <c r="G229" s="185"/>
    </row>
    <row r="230" spans="1:10" ht="15.75" customHeight="1" thickTop="1">
      <c r="A230" s="158"/>
      <c r="B230" s="169" t="s">
        <v>547</v>
      </c>
      <c r="C230" s="238" t="s">
        <v>462</v>
      </c>
      <c r="D230" s="238"/>
      <c r="E230" s="186"/>
      <c r="F230" s="186"/>
      <c r="G230" s="145"/>
    </row>
    <row r="231" spans="1:10" ht="15">
      <c r="A231" s="158"/>
      <c r="B231" s="158"/>
      <c r="C231" s="158"/>
      <c r="D231" s="164"/>
      <c r="E231" s="164"/>
      <c r="F231" s="164"/>
    </row>
    <row r="233" spans="1:10" ht="13.5" thickBot="1">
      <c r="A233" s="150"/>
    </row>
    <row r="234" spans="1:10" ht="15.75" customHeight="1" thickBot="1">
      <c r="A234" s="155" t="s">
        <v>569</v>
      </c>
      <c r="B234" s="156" t="s">
        <v>570</v>
      </c>
      <c r="C234" s="224" t="s">
        <v>448</v>
      </c>
      <c r="D234" s="224"/>
      <c r="E234" s="157" t="s">
        <v>449</v>
      </c>
      <c r="F234" s="157" t="s">
        <v>450</v>
      </c>
      <c r="G234" s="225" t="s">
        <v>451</v>
      </c>
      <c r="H234" s="225"/>
      <c r="I234" s="225"/>
      <c r="J234" s="225"/>
    </row>
    <row r="235" spans="1:10" ht="15">
      <c r="A235" s="158"/>
      <c r="B235" s="158"/>
      <c r="C235" s="158"/>
      <c r="D235" s="164"/>
      <c r="E235" s="164"/>
      <c r="F235" s="164"/>
    </row>
    <row r="236" spans="1:10" ht="67.5" customHeight="1">
      <c r="A236" s="162" t="s">
        <v>571</v>
      </c>
      <c r="B236" s="159" t="s">
        <v>572</v>
      </c>
      <c r="C236" s="163" t="s">
        <v>636</v>
      </c>
      <c r="D236" s="163">
        <v>4</v>
      </c>
      <c r="E236" s="179">
        <v>2</v>
      </c>
      <c r="F236" s="173"/>
      <c r="G236" s="181"/>
    </row>
    <row r="237" spans="1:10" ht="15">
      <c r="A237" s="158"/>
      <c r="B237" s="159"/>
      <c r="C237" s="158"/>
      <c r="D237" s="163"/>
      <c r="E237" s="179"/>
      <c r="F237" s="173"/>
      <c r="G237" s="181"/>
    </row>
    <row r="238" spans="1:10" ht="78">
      <c r="A238" s="162" t="s">
        <v>573</v>
      </c>
      <c r="B238" s="159" t="s">
        <v>574</v>
      </c>
      <c r="C238" s="163" t="s">
        <v>685</v>
      </c>
      <c r="D238" s="163">
        <v>120</v>
      </c>
      <c r="E238" s="179"/>
      <c r="F238" s="173"/>
      <c r="G238" s="181"/>
    </row>
    <row r="239" spans="1:10" ht="15">
      <c r="A239" s="158"/>
      <c r="B239" s="159"/>
      <c r="C239" s="158"/>
      <c r="D239" s="163"/>
      <c r="E239" s="179"/>
      <c r="F239" s="173"/>
      <c r="G239" s="181"/>
    </row>
    <row r="240" spans="1:10" ht="81.75" customHeight="1">
      <c r="A240" s="162" t="s">
        <v>575</v>
      </c>
      <c r="B240" s="159" t="s">
        <v>576</v>
      </c>
      <c r="C240" s="163" t="s">
        <v>636</v>
      </c>
      <c r="D240" s="163"/>
      <c r="E240" s="163">
        <v>1</v>
      </c>
      <c r="F240" s="189"/>
      <c r="G240" s="181"/>
    </row>
    <row r="241" spans="1:10" ht="15">
      <c r="A241" s="158"/>
      <c r="B241" s="158"/>
      <c r="C241" s="163"/>
      <c r="D241" s="163"/>
      <c r="E241" s="163"/>
      <c r="F241" s="164"/>
    </row>
    <row r="242" spans="1:10" ht="15.75" thickBot="1">
      <c r="A242" s="158"/>
      <c r="B242" s="158"/>
      <c r="C242" s="168"/>
      <c r="D242" s="168"/>
      <c r="E242" s="168"/>
      <c r="F242" s="168"/>
      <c r="G242" s="168"/>
    </row>
    <row r="243" spans="1:10" ht="15.75" customHeight="1" thickTop="1">
      <c r="A243" s="158"/>
      <c r="B243" s="169" t="s">
        <v>570</v>
      </c>
      <c r="C243" s="239" t="s">
        <v>462</v>
      </c>
      <c r="D243" s="239"/>
      <c r="E243" s="158"/>
      <c r="F243" s="158"/>
      <c r="G243" s="145"/>
    </row>
    <row r="244" spans="1:10" ht="15">
      <c r="A244" s="158"/>
      <c r="B244" s="158"/>
      <c r="C244" s="158"/>
      <c r="D244" s="163"/>
      <c r="E244" s="164"/>
      <c r="F244" s="164"/>
    </row>
    <row r="245" spans="1:10" ht="15">
      <c r="A245" s="226"/>
      <c r="B245" s="190" t="s">
        <v>577</v>
      </c>
      <c r="C245" s="158"/>
      <c r="D245" s="163"/>
      <c r="E245" s="158"/>
      <c r="F245" s="158"/>
    </row>
    <row r="246" spans="1:10" ht="60">
      <c r="A246" s="226"/>
      <c r="B246" s="190" t="s">
        <v>578</v>
      </c>
      <c r="C246" s="158"/>
      <c r="D246" s="163"/>
      <c r="E246" s="158"/>
      <c r="F246" s="158"/>
    </row>
    <row r="247" spans="1:10" ht="15">
      <c r="A247" s="158"/>
      <c r="B247" s="158"/>
      <c r="C247" s="158"/>
      <c r="D247" s="163"/>
      <c r="E247" s="164"/>
      <c r="F247" s="164"/>
    </row>
    <row r="248" spans="1:10" ht="13.5" thickBot="1">
      <c r="A248" s="150"/>
    </row>
    <row r="249" spans="1:10" ht="30.75" customHeight="1" thickBot="1">
      <c r="A249" s="155" t="s">
        <v>579</v>
      </c>
      <c r="B249" s="156" t="s">
        <v>580</v>
      </c>
      <c r="C249" s="224" t="s">
        <v>448</v>
      </c>
      <c r="D249" s="224"/>
      <c r="E249" s="157" t="s">
        <v>449</v>
      </c>
      <c r="F249" s="157" t="s">
        <v>450</v>
      </c>
      <c r="G249" s="225" t="s">
        <v>451</v>
      </c>
      <c r="H249" s="225"/>
      <c r="I249" s="225"/>
      <c r="J249" s="225"/>
    </row>
    <row r="250" spans="1:10" ht="15">
      <c r="A250" s="158"/>
      <c r="B250" s="158"/>
      <c r="C250" s="158"/>
      <c r="D250" s="164"/>
      <c r="E250" s="164"/>
      <c r="F250" s="164"/>
    </row>
    <row r="251" spans="1:10" ht="78" customHeight="1">
      <c r="A251" s="162" t="s">
        <v>581</v>
      </c>
      <c r="B251" s="159" t="s">
        <v>582</v>
      </c>
      <c r="C251" s="163" t="s">
        <v>685</v>
      </c>
      <c r="D251" s="163">
        <v>120</v>
      </c>
      <c r="E251" s="134">
        <v>50</v>
      </c>
      <c r="F251" s="173"/>
      <c r="G251" s="181"/>
    </row>
    <row r="252" spans="1:10" ht="15">
      <c r="A252" s="158"/>
      <c r="B252" s="159"/>
      <c r="C252" s="158"/>
      <c r="D252" s="158"/>
      <c r="F252" s="173"/>
      <c r="G252" s="181"/>
    </row>
    <row r="253" spans="1:10" ht="45">
      <c r="A253" s="162" t="s">
        <v>583</v>
      </c>
      <c r="B253" s="159" t="s">
        <v>584</v>
      </c>
      <c r="C253" s="163" t="s">
        <v>685</v>
      </c>
      <c r="D253" s="163">
        <v>50</v>
      </c>
      <c r="E253" s="134">
        <v>90</v>
      </c>
      <c r="F253" s="173"/>
      <c r="G253" s="181"/>
    </row>
    <row r="254" spans="1:10" ht="15">
      <c r="A254" s="158"/>
      <c r="B254" s="159"/>
      <c r="C254" s="158"/>
      <c r="D254" s="158"/>
      <c r="F254" s="173"/>
      <c r="G254" s="181"/>
    </row>
    <row r="255" spans="1:10" ht="30">
      <c r="A255" s="162" t="s">
        <v>585</v>
      </c>
      <c r="B255" s="159" t="s">
        <v>586</v>
      </c>
      <c r="C255" s="158"/>
      <c r="D255" s="158"/>
      <c r="F255" s="173"/>
      <c r="G255" s="181"/>
    </row>
    <row r="256" spans="1:10" ht="15">
      <c r="A256" s="158"/>
      <c r="B256" s="159" t="s">
        <v>587</v>
      </c>
      <c r="C256" s="158" t="s">
        <v>636</v>
      </c>
      <c r="D256" s="158">
        <v>8</v>
      </c>
      <c r="E256" s="134">
        <v>4</v>
      </c>
      <c r="F256" s="173"/>
      <c r="G256" s="181"/>
    </row>
    <row r="257" spans="1:7" ht="15">
      <c r="A257" s="158"/>
      <c r="B257" s="159" t="s">
        <v>588</v>
      </c>
      <c r="C257" s="158" t="s">
        <v>636</v>
      </c>
      <c r="D257" s="158">
        <v>5</v>
      </c>
      <c r="E257" s="134">
        <v>4</v>
      </c>
      <c r="F257" s="173"/>
      <c r="G257" s="181"/>
    </row>
    <row r="258" spans="1:7" ht="15">
      <c r="A258" s="158"/>
      <c r="B258" s="159" t="s">
        <v>589</v>
      </c>
      <c r="C258" s="158" t="s">
        <v>636</v>
      </c>
      <c r="D258" s="158">
        <v>8</v>
      </c>
      <c r="E258" s="134">
        <v>4</v>
      </c>
      <c r="F258" s="173"/>
      <c r="G258" s="181"/>
    </row>
    <row r="259" spans="1:7" ht="15">
      <c r="A259" s="158"/>
      <c r="B259" s="159" t="s">
        <v>590</v>
      </c>
      <c r="C259" s="158" t="s">
        <v>636</v>
      </c>
      <c r="D259" s="158">
        <v>8</v>
      </c>
      <c r="E259" s="134">
        <v>10</v>
      </c>
      <c r="F259" s="173"/>
      <c r="G259" s="181"/>
    </row>
    <row r="260" spans="1:7" ht="30">
      <c r="A260" s="158"/>
      <c r="B260" s="159" t="s">
        <v>591</v>
      </c>
      <c r="C260" s="163" t="s">
        <v>636</v>
      </c>
      <c r="D260" s="158">
        <v>8</v>
      </c>
      <c r="E260" s="134">
        <v>80</v>
      </c>
      <c r="F260" s="173"/>
      <c r="G260" s="181"/>
    </row>
    <row r="261" spans="1:7" ht="15">
      <c r="A261" s="158"/>
      <c r="B261" s="159"/>
      <c r="C261" s="158"/>
      <c r="D261" s="158"/>
      <c r="F261" s="173"/>
      <c r="G261" s="181"/>
    </row>
    <row r="262" spans="1:7" ht="33.75" customHeight="1">
      <c r="A262" s="162" t="s">
        <v>592</v>
      </c>
      <c r="B262" s="159" t="s">
        <v>593</v>
      </c>
      <c r="C262" s="163" t="s">
        <v>636</v>
      </c>
      <c r="D262" s="163">
        <v>5</v>
      </c>
      <c r="E262" s="134">
        <v>4</v>
      </c>
      <c r="F262" s="173"/>
      <c r="G262" s="181"/>
    </row>
    <row r="263" spans="1:7" ht="15">
      <c r="A263" s="158"/>
      <c r="B263" s="159"/>
      <c r="C263" s="158"/>
      <c r="D263" s="158"/>
      <c r="F263" s="173"/>
      <c r="G263" s="181"/>
    </row>
    <row r="264" spans="1:7" ht="105">
      <c r="A264" s="162" t="s">
        <v>594</v>
      </c>
      <c r="B264" s="159" t="s">
        <v>595</v>
      </c>
      <c r="C264" s="163" t="s">
        <v>636</v>
      </c>
      <c r="D264" s="163">
        <v>8</v>
      </c>
      <c r="E264" s="134">
        <v>3</v>
      </c>
      <c r="F264" s="173"/>
      <c r="G264" s="181"/>
    </row>
    <row r="265" spans="1:7" ht="15">
      <c r="A265" s="162"/>
      <c r="B265" s="159"/>
      <c r="C265" s="163"/>
      <c r="D265" s="163"/>
      <c r="F265" s="173"/>
      <c r="G265" s="181"/>
    </row>
    <row r="266" spans="1:7" ht="114.75" customHeight="1">
      <c r="A266" s="162" t="s">
        <v>596</v>
      </c>
      <c r="B266" s="159" t="s">
        <v>597</v>
      </c>
      <c r="C266" s="163" t="s">
        <v>636</v>
      </c>
      <c r="D266" s="163">
        <v>8</v>
      </c>
      <c r="E266" s="134">
        <v>4</v>
      </c>
      <c r="F266" s="173"/>
      <c r="G266" s="181"/>
    </row>
    <row r="267" spans="1:7" ht="15">
      <c r="A267" s="158"/>
      <c r="B267" s="159"/>
      <c r="C267" s="158"/>
      <c r="D267" s="158"/>
      <c r="F267" s="173"/>
      <c r="G267" s="181"/>
    </row>
    <row r="268" spans="1:7" ht="75">
      <c r="A268" s="162" t="s">
        <v>598</v>
      </c>
      <c r="B268" s="159" t="s">
        <v>599</v>
      </c>
      <c r="C268" s="158"/>
      <c r="D268" s="158"/>
      <c r="F268" s="173"/>
      <c r="G268" s="181"/>
    </row>
    <row r="269" spans="1:7" ht="15">
      <c r="A269" s="158"/>
      <c r="B269" s="158"/>
      <c r="C269" s="158" t="s">
        <v>665</v>
      </c>
      <c r="D269" s="158">
        <v>1</v>
      </c>
      <c r="E269" s="158">
        <v>1</v>
      </c>
      <c r="F269" s="191"/>
      <c r="G269" s="181"/>
    </row>
    <row r="270" spans="1:7" ht="15.75" thickBot="1">
      <c r="A270" s="158"/>
      <c r="B270" s="158"/>
      <c r="C270" s="158"/>
      <c r="D270" s="158"/>
      <c r="E270" s="158"/>
      <c r="F270" s="158"/>
      <c r="G270" s="168"/>
    </row>
    <row r="271" spans="1:7" ht="29.25" customHeight="1" thickTop="1">
      <c r="A271" s="158"/>
      <c r="B271" s="169" t="s">
        <v>580</v>
      </c>
      <c r="C271" s="238" t="s">
        <v>462</v>
      </c>
      <c r="D271" s="238"/>
      <c r="E271" s="192"/>
      <c r="F271" s="192"/>
      <c r="G271" s="145"/>
    </row>
    <row r="272" spans="1:7" ht="15">
      <c r="A272" s="158"/>
      <c r="B272" s="169"/>
      <c r="C272" s="193"/>
      <c r="D272" s="193"/>
      <c r="E272" s="194"/>
      <c r="F272" s="194"/>
      <c r="G272" s="145"/>
    </row>
    <row r="273" spans="1:10" ht="15.75" thickBot="1">
      <c r="A273" s="158"/>
      <c r="B273" s="169"/>
      <c r="C273" s="193"/>
      <c r="D273" s="193"/>
      <c r="E273" s="194"/>
      <c r="F273" s="194"/>
      <c r="G273" s="145"/>
    </row>
    <row r="274" spans="1:10" ht="15.75" customHeight="1" thickBot="1">
      <c r="A274" s="155" t="s">
        <v>600</v>
      </c>
      <c r="B274" s="156" t="s">
        <v>601</v>
      </c>
      <c r="C274" s="224" t="s">
        <v>448</v>
      </c>
      <c r="D274" s="224"/>
      <c r="E274" s="157" t="s">
        <v>449</v>
      </c>
      <c r="F274" s="157" t="s">
        <v>450</v>
      </c>
      <c r="G274" s="225" t="s">
        <v>451</v>
      </c>
      <c r="H274" s="225"/>
      <c r="I274" s="225"/>
      <c r="J274" s="225"/>
    </row>
    <row r="275" spans="1:10" ht="15">
      <c r="A275" s="158"/>
      <c r="B275" s="158"/>
      <c r="C275" s="158"/>
      <c r="D275" s="164"/>
      <c r="E275" s="164"/>
      <c r="F275" s="164"/>
    </row>
    <row r="276" spans="1:10" ht="106.5">
      <c r="A276" s="162" t="s">
        <v>602</v>
      </c>
      <c r="B276" s="159" t="s">
        <v>603</v>
      </c>
      <c r="C276" s="163" t="s">
        <v>636</v>
      </c>
      <c r="D276" s="163">
        <v>1</v>
      </c>
      <c r="E276" s="176">
        <v>1</v>
      </c>
      <c r="F276" s="182"/>
      <c r="G276" s="181"/>
    </row>
    <row r="277" spans="1:10" ht="15">
      <c r="A277" s="158"/>
      <c r="B277" s="159"/>
      <c r="C277" s="158"/>
      <c r="D277" s="158"/>
      <c r="E277" s="158"/>
      <c r="F277" s="191"/>
      <c r="G277" s="181"/>
    </row>
    <row r="278" spans="1:10" ht="60">
      <c r="A278" s="162" t="s">
        <v>604</v>
      </c>
      <c r="B278" s="159" t="s">
        <v>605</v>
      </c>
      <c r="C278" s="163" t="s">
        <v>636</v>
      </c>
      <c r="D278" s="163">
        <v>7</v>
      </c>
      <c r="E278" s="134">
        <v>7</v>
      </c>
      <c r="F278" s="173"/>
      <c r="G278" s="181"/>
    </row>
    <row r="279" spans="1:10" ht="15">
      <c r="A279" s="158"/>
      <c r="B279" s="159"/>
      <c r="C279" s="158"/>
      <c r="D279" s="158"/>
      <c r="F279" s="173"/>
      <c r="G279" s="181"/>
    </row>
    <row r="280" spans="1:10" ht="30" customHeight="1">
      <c r="A280" s="240" t="s">
        <v>606</v>
      </c>
      <c r="B280" s="159" t="s">
        <v>607</v>
      </c>
      <c r="F280" s="195"/>
      <c r="G280" s="181"/>
    </row>
    <row r="281" spans="1:10" ht="15">
      <c r="A281" s="240"/>
      <c r="B281" s="159" t="s">
        <v>608</v>
      </c>
      <c r="C281" s="163" t="s">
        <v>636</v>
      </c>
      <c r="D281" s="163">
        <v>3</v>
      </c>
      <c r="E281" s="134">
        <v>3</v>
      </c>
      <c r="F281" s="173"/>
      <c r="G281" s="181"/>
    </row>
    <row r="282" spans="1:10" ht="15">
      <c r="A282" s="158"/>
      <c r="B282" s="159"/>
      <c r="C282" s="158"/>
      <c r="D282" s="158"/>
      <c r="F282" s="173"/>
      <c r="G282" s="181"/>
    </row>
    <row r="283" spans="1:10" ht="45">
      <c r="A283" s="162" t="s">
        <v>609</v>
      </c>
      <c r="B283" s="159" t="s">
        <v>610</v>
      </c>
      <c r="C283" s="163" t="s">
        <v>636</v>
      </c>
      <c r="D283" s="163">
        <v>2</v>
      </c>
      <c r="E283" s="134">
        <v>2</v>
      </c>
      <c r="F283" s="173"/>
      <c r="G283" s="181"/>
    </row>
    <row r="284" spans="1:10" ht="15">
      <c r="A284" s="158"/>
      <c r="B284" s="159"/>
      <c r="C284" s="158"/>
      <c r="D284" s="158"/>
      <c r="F284" s="173"/>
      <c r="G284" s="181"/>
    </row>
    <row r="285" spans="1:10" ht="75">
      <c r="A285" s="162" t="s">
        <v>611</v>
      </c>
      <c r="B285" s="159" t="s">
        <v>612</v>
      </c>
      <c r="C285" s="163" t="s">
        <v>636</v>
      </c>
      <c r="D285" s="163">
        <v>1</v>
      </c>
      <c r="E285" s="134">
        <v>2</v>
      </c>
      <c r="F285" s="173"/>
      <c r="G285" s="181"/>
    </row>
    <row r="286" spans="1:10" ht="15">
      <c r="A286" s="158"/>
      <c r="B286" s="159"/>
      <c r="C286" s="158"/>
      <c r="D286" s="158"/>
      <c r="F286" s="173"/>
      <c r="G286" s="181"/>
    </row>
    <row r="287" spans="1:10" ht="60">
      <c r="A287" s="162" t="s">
        <v>613</v>
      </c>
      <c r="B287" s="159" t="s">
        <v>614</v>
      </c>
      <c r="C287" s="163" t="s">
        <v>636</v>
      </c>
      <c r="D287" s="163">
        <v>1</v>
      </c>
      <c r="E287" s="134">
        <v>1</v>
      </c>
      <c r="F287" s="173"/>
      <c r="G287" s="181"/>
    </row>
    <row r="288" spans="1:10" ht="15">
      <c r="A288" s="158"/>
      <c r="B288" s="159"/>
      <c r="C288" s="158"/>
      <c r="D288" s="158"/>
      <c r="F288" s="173"/>
      <c r="G288" s="181"/>
    </row>
    <row r="289" spans="1:7" ht="39" customHeight="1">
      <c r="A289" s="162" t="s">
        <v>615</v>
      </c>
      <c r="B289" s="159" t="s">
        <v>616</v>
      </c>
      <c r="C289" s="163" t="s">
        <v>685</v>
      </c>
      <c r="D289" s="163">
        <v>100</v>
      </c>
      <c r="E289" s="134">
        <v>140</v>
      </c>
      <c r="F289" s="173"/>
      <c r="G289" s="181"/>
    </row>
    <row r="290" spans="1:7" ht="15">
      <c r="A290" s="162"/>
      <c r="B290" s="159"/>
      <c r="C290" s="163"/>
      <c r="D290" s="163"/>
      <c r="F290" s="173"/>
      <c r="G290" s="181"/>
    </row>
    <row r="291" spans="1:7" ht="15">
      <c r="A291" s="162" t="s">
        <v>617</v>
      </c>
      <c r="B291" s="158" t="s">
        <v>618</v>
      </c>
      <c r="C291" s="163" t="s">
        <v>636</v>
      </c>
      <c r="D291" s="163"/>
      <c r="E291" s="134">
        <v>1</v>
      </c>
      <c r="F291" s="173"/>
      <c r="G291" s="181"/>
    </row>
    <row r="292" spans="1:7" ht="15">
      <c r="A292" s="158"/>
      <c r="B292" s="158"/>
      <c r="C292" s="163"/>
      <c r="D292" s="163"/>
      <c r="F292" s="173"/>
      <c r="G292" s="181"/>
    </row>
    <row r="293" spans="1:7" ht="45">
      <c r="A293" s="162" t="s">
        <v>619</v>
      </c>
      <c r="B293" s="159" t="s">
        <v>620</v>
      </c>
      <c r="C293" s="163" t="s">
        <v>636</v>
      </c>
      <c r="D293" s="163">
        <v>1</v>
      </c>
      <c r="E293" s="134">
        <v>1</v>
      </c>
      <c r="F293" s="173"/>
      <c r="G293" s="181"/>
    </row>
    <row r="294" spans="1:7" ht="15">
      <c r="A294" s="158"/>
      <c r="B294" s="158"/>
      <c r="C294" s="163"/>
      <c r="D294" s="163"/>
      <c r="F294" s="173"/>
      <c r="G294" s="181"/>
    </row>
    <row r="295" spans="1:7" ht="48.75" customHeight="1">
      <c r="A295" s="162" t="s">
        <v>621</v>
      </c>
      <c r="B295" s="159" t="s">
        <v>622</v>
      </c>
      <c r="C295" s="163" t="s">
        <v>636</v>
      </c>
      <c r="D295" s="163">
        <v>1</v>
      </c>
      <c r="E295" s="134">
        <v>1</v>
      </c>
      <c r="F295" s="173"/>
      <c r="G295" s="181"/>
    </row>
    <row r="296" spans="1:7" ht="15">
      <c r="A296" s="158"/>
      <c r="B296" s="159"/>
      <c r="C296" s="163"/>
      <c r="D296" s="163"/>
      <c r="F296" s="173"/>
      <c r="G296" s="181"/>
    </row>
    <row r="297" spans="1:7" ht="60">
      <c r="A297" s="162" t="s">
        <v>623</v>
      </c>
      <c r="B297" s="159" t="s">
        <v>624</v>
      </c>
      <c r="C297" s="163" t="s">
        <v>636</v>
      </c>
      <c r="D297" s="163">
        <v>1</v>
      </c>
      <c r="E297" s="134">
        <v>1</v>
      </c>
      <c r="F297" s="173"/>
      <c r="G297" s="181"/>
    </row>
    <row r="298" spans="1:7" ht="15.75" thickBot="1">
      <c r="A298" s="158"/>
      <c r="B298" s="158"/>
      <c r="C298" s="158"/>
      <c r="D298" s="158"/>
      <c r="E298" s="158"/>
      <c r="F298" s="158"/>
      <c r="G298" s="168"/>
    </row>
    <row r="299" spans="1:7" ht="29.25" customHeight="1" thickTop="1">
      <c r="A299" s="158"/>
      <c r="B299" s="169" t="s">
        <v>601</v>
      </c>
      <c r="C299" s="238" t="s">
        <v>462</v>
      </c>
      <c r="D299" s="238"/>
      <c r="E299" s="192"/>
      <c r="F299" s="192"/>
      <c r="G299" s="145"/>
    </row>
    <row r="300" spans="1:7">
      <c r="A300" s="150"/>
    </row>
    <row r="302" spans="1:7" ht="20.25">
      <c r="A302" s="196" t="s">
        <v>625</v>
      </c>
    </row>
    <row r="303" spans="1:7">
      <c r="A303" s="150"/>
    </row>
    <row r="304" spans="1:7" ht="31.5">
      <c r="A304" s="197" t="s">
        <v>446</v>
      </c>
      <c r="B304" s="197" t="s">
        <v>626</v>
      </c>
      <c r="C304" s="198" t="s">
        <v>462</v>
      </c>
      <c r="D304" s="199">
        <v>20250</v>
      </c>
      <c r="E304" s="237"/>
      <c r="F304" s="237"/>
    </row>
    <row r="305" spans="1:7" ht="18.75">
      <c r="A305" s="200"/>
      <c r="B305" s="200"/>
      <c r="C305" s="198"/>
      <c r="D305" s="200"/>
      <c r="E305" s="201"/>
      <c r="F305" s="201"/>
    </row>
    <row r="306" spans="1:7" ht="31.5">
      <c r="A306" s="197" t="s">
        <v>463</v>
      </c>
      <c r="B306" s="197" t="s">
        <v>464</v>
      </c>
      <c r="C306" s="198" t="s">
        <v>462</v>
      </c>
      <c r="D306" s="200"/>
      <c r="E306" s="237"/>
      <c r="F306" s="237"/>
    </row>
    <row r="307" spans="1:7" ht="18.75">
      <c r="A307" s="197"/>
      <c r="B307" s="197"/>
      <c r="C307" s="198"/>
      <c r="D307" s="200"/>
      <c r="E307" s="201"/>
      <c r="F307" s="201"/>
    </row>
    <row r="308" spans="1:7" ht="27" customHeight="1">
      <c r="A308" s="197" t="s">
        <v>546</v>
      </c>
      <c r="B308" s="197" t="s">
        <v>547</v>
      </c>
      <c r="C308" s="198" t="s">
        <v>462</v>
      </c>
      <c r="D308" s="200"/>
      <c r="E308" s="237"/>
      <c r="F308" s="237"/>
    </row>
    <row r="309" spans="1:7" ht="18.75">
      <c r="A309" s="197"/>
      <c r="B309" s="197"/>
      <c r="C309" s="198"/>
      <c r="D309" s="200"/>
      <c r="E309" s="201"/>
      <c r="F309" s="201"/>
    </row>
    <row r="310" spans="1:7" ht="18.75">
      <c r="A310" s="197" t="s">
        <v>569</v>
      </c>
      <c r="B310" s="197" t="s">
        <v>627</v>
      </c>
      <c r="C310" s="198" t="s">
        <v>462</v>
      </c>
      <c r="D310" s="200"/>
      <c r="E310" s="237"/>
      <c r="F310" s="237"/>
    </row>
    <row r="311" spans="1:7" ht="18.75">
      <c r="A311" s="197"/>
      <c r="B311" s="197"/>
      <c r="C311" s="198"/>
      <c r="D311" s="200"/>
      <c r="E311" s="201"/>
      <c r="F311" s="201"/>
    </row>
    <row r="312" spans="1:7" ht="30" customHeight="1">
      <c r="A312" s="197" t="s">
        <v>579</v>
      </c>
      <c r="B312" s="197" t="s">
        <v>580</v>
      </c>
      <c r="C312" s="246" t="s">
        <v>462</v>
      </c>
      <c r="D312" s="247"/>
      <c r="E312" s="237"/>
      <c r="F312" s="237"/>
      <c r="G312" s="244"/>
    </row>
    <row r="313" spans="1:7" ht="26.25" customHeight="1">
      <c r="A313" s="197"/>
      <c r="B313" s="197"/>
      <c r="C313" s="246"/>
      <c r="D313" s="247"/>
      <c r="E313" s="237"/>
      <c r="F313" s="237"/>
      <c r="G313" s="244"/>
    </row>
    <row r="314" spans="1:7" ht="26.25" customHeight="1">
      <c r="A314" s="197" t="s">
        <v>600</v>
      </c>
      <c r="B314" s="197" t="s">
        <v>628</v>
      </c>
      <c r="C314" s="198" t="s">
        <v>462</v>
      </c>
      <c r="D314" s="200"/>
      <c r="E314" s="237"/>
      <c r="F314" s="237"/>
      <c r="G314" s="202"/>
    </row>
    <row r="315" spans="1:7" ht="19.5" thickBot="1">
      <c r="A315" s="200"/>
      <c r="B315" s="200"/>
      <c r="C315" s="203"/>
      <c r="D315" s="203"/>
      <c r="E315" s="204"/>
      <c r="F315" s="204"/>
    </row>
    <row r="316" spans="1:7" ht="12.75" customHeight="1">
      <c r="A316" s="241"/>
      <c r="B316" s="243" t="s">
        <v>337</v>
      </c>
      <c r="C316" s="243"/>
      <c r="D316" s="241"/>
      <c r="E316" s="245"/>
      <c r="F316" s="245"/>
    </row>
    <row r="317" spans="1:7" ht="24" customHeight="1">
      <c r="A317" s="242"/>
      <c r="B317" s="242"/>
      <c r="C317" s="242"/>
      <c r="D317" s="242"/>
      <c r="E317" s="242"/>
      <c r="F317" s="242"/>
    </row>
    <row r="318" spans="1:7">
      <c r="B318" s="215" t="s">
        <v>123</v>
      </c>
    </row>
    <row r="319" spans="1:7">
      <c r="B319" s="215" t="s">
        <v>336</v>
      </c>
    </row>
  </sheetData>
  <sheetProtection selectLockedCells="1" selectUnlockedCells="1"/>
  <mergeCells count="80">
    <mergeCell ref="G312:G313"/>
    <mergeCell ref="E314:F314"/>
    <mergeCell ref="E316:F317"/>
    <mergeCell ref="C312:C313"/>
    <mergeCell ref="D312:D313"/>
    <mergeCell ref="E312:F313"/>
    <mergeCell ref="E304:F304"/>
    <mergeCell ref="A316:A317"/>
    <mergeCell ref="B316:B317"/>
    <mergeCell ref="C316:C317"/>
    <mergeCell ref="D316:D317"/>
    <mergeCell ref="E310:F310"/>
    <mergeCell ref="E306:F306"/>
    <mergeCell ref="D106:G106"/>
    <mergeCell ref="I106:J106"/>
    <mergeCell ref="C243:D243"/>
    <mergeCell ref="A245:A246"/>
    <mergeCell ref="A280:A281"/>
    <mergeCell ref="C299:D299"/>
    <mergeCell ref="C249:D249"/>
    <mergeCell ref="G249:J249"/>
    <mergeCell ref="E308:F308"/>
    <mergeCell ref="C203:D203"/>
    <mergeCell ref="C206:D206"/>
    <mergeCell ref="G206:J206"/>
    <mergeCell ref="C230:D230"/>
    <mergeCell ref="C234:D234"/>
    <mergeCell ref="G234:J234"/>
    <mergeCell ref="C271:D271"/>
    <mergeCell ref="G99:J99"/>
    <mergeCell ref="C100:D100"/>
    <mergeCell ref="G100:J100"/>
    <mergeCell ref="C274:D274"/>
    <mergeCell ref="G274:J274"/>
    <mergeCell ref="C111:D111"/>
    <mergeCell ref="G111:J111"/>
    <mergeCell ref="G112:H112"/>
    <mergeCell ref="G113:H113"/>
    <mergeCell ref="G114:H114"/>
    <mergeCell ref="G101:J101"/>
    <mergeCell ref="C102:D102"/>
    <mergeCell ref="G102:J102"/>
    <mergeCell ref="C97:D97"/>
    <mergeCell ref="G97:J97"/>
    <mergeCell ref="D104:G104"/>
    <mergeCell ref="I104:J104"/>
    <mergeCell ref="C98:D98"/>
    <mergeCell ref="G98:J98"/>
    <mergeCell ref="C99:D99"/>
    <mergeCell ref="C93:D93"/>
    <mergeCell ref="G93:J93"/>
    <mergeCell ref="C94:D94"/>
    <mergeCell ref="G94:J94"/>
    <mergeCell ref="B103:I103"/>
    <mergeCell ref="C95:D95"/>
    <mergeCell ref="G95:J95"/>
    <mergeCell ref="C96:D96"/>
    <mergeCell ref="G96:J96"/>
    <mergeCell ref="C101:D101"/>
    <mergeCell ref="B66:G66"/>
    <mergeCell ref="B67:G67"/>
    <mergeCell ref="B81:G81"/>
    <mergeCell ref="C90:D90"/>
    <mergeCell ref="G90:J90"/>
    <mergeCell ref="C92:D92"/>
    <mergeCell ref="G92:J92"/>
    <mergeCell ref="C91:D91"/>
    <mergeCell ref="G91:J91"/>
    <mergeCell ref="B64:G64"/>
    <mergeCell ref="B23:G23"/>
    <mergeCell ref="B56:G56"/>
    <mergeCell ref="B58:G58"/>
    <mergeCell ref="B60:G60"/>
    <mergeCell ref="B62:G62"/>
    <mergeCell ref="B69:G69"/>
    <mergeCell ref="B71:G71"/>
    <mergeCell ref="B73:G73"/>
    <mergeCell ref="B75:G75"/>
    <mergeCell ref="B77:G77"/>
    <mergeCell ref="B79:G79"/>
  </mergeCells>
  <phoneticPr fontId="0" type="noConversion"/>
  <pageMargins left="0.98402777777777772" right="0.59027777777777779" top="0.59027777777777779" bottom="0.59027777777777779" header="0.51180555555555551" footer="0.39374999999999999"/>
  <pageSetup paperSize="9" scale="58" firstPageNumber="0" orientation="portrait" horizontalDpi="300" verticalDpi="300" r:id="rId1"/>
  <headerFooter alignWithMargins="0">
    <oddFooter>&amp;LTROŠKOVNIK ELEKTROINSTALACIJA&amp;CStranica &amp;P od &amp;N</oddFooter>
  </headerFooter>
  <rowBreaks count="12" manualBreakCount="12">
    <brk id="52" max="16383" man="1"/>
    <brk id="88" max="16383" man="1"/>
    <brk id="109" max="16383" man="1"/>
    <brk id="136" max="16383" man="1"/>
    <brk id="145" max="16383" man="1"/>
    <brk id="150" max="16383" man="1"/>
    <brk id="170" max="16383" man="1"/>
    <brk id="193" max="16383" man="1"/>
    <brk id="216" max="16383" man="1"/>
    <brk id="246" max="16383" man="1"/>
    <brk id="271" max="16383" man="1"/>
    <brk id="300" max="16383" man="1"/>
  </rowBreaks>
</worksheet>
</file>

<file path=xl/worksheets/sheet12.xml><?xml version="1.0" encoding="utf-8"?>
<worksheet xmlns="http://schemas.openxmlformats.org/spreadsheetml/2006/main" xmlns:r="http://schemas.openxmlformats.org/officeDocument/2006/relationships">
  <dimension ref="A1:M96"/>
  <sheetViews>
    <sheetView view="pageBreakPreview" zoomScaleSheetLayoutView="100" workbookViewId="0">
      <selection activeCell="I24" sqref="I24"/>
    </sheetView>
  </sheetViews>
  <sheetFormatPr defaultRowHeight="12.75"/>
  <cols>
    <col min="1" max="1" width="7.140625" style="60" customWidth="1"/>
    <col min="2" max="2" width="58.140625" style="110" customWidth="1"/>
    <col min="3" max="3" width="13.7109375" style="120" customWidth="1"/>
    <col min="4" max="5" width="0" style="120" hidden="1" customWidth="1"/>
    <col min="6" max="6" width="10.42578125" style="120" customWidth="1"/>
    <col min="7" max="7" width="10.42578125" style="131" customWidth="1"/>
    <col min="8" max="8" width="9.140625" style="131"/>
    <col min="9" max="16384" width="9.140625" style="110"/>
  </cols>
  <sheetData>
    <row r="1" spans="1:13">
      <c r="A1" s="104"/>
      <c r="B1" s="105"/>
      <c r="C1" s="106"/>
      <c r="D1" s="107"/>
      <c r="E1" s="107"/>
      <c r="F1" s="107"/>
      <c r="G1" s="108"/>
      <c r="H1" s="109"/>
    </row>
    <row r="2" spans="1:13">
      <c r="A2" s="104"/>
      <c r="B2" s="105"/>
      <c r="C2" s="106"/>
      <c r="D2" s="107"/>
      <c r="E2" s="107"/>
      <c r="F2" s="107"/>
      <c r="G2" s="108"/>
      <c r="H2" s="109"/>
    </row>
    <row r="3" spans="1:13">
      <c r="A3" s="104"/>
      <c r="B3" s="105"/>
      <c r="C3" s="106"/>
      <c r="D3" s="107"/>
      <c r="E3" s="107"/>
      <c r="F3" s="107"/>
      <c r="G3" s="108"/>
      <c r="H3" s="109"/>
    </row>
    <row r="4" spans="1:13">
      <c r="A4" s="111"/>
      <c r="B4" s="112"/>
      <c r="C4" s="113"/>
      <c r="D4" s="109"/>
      <c r="E4" s="109"/>
      <c r="F4" s="114"/>
      <c r="G4" s="114"/>
      <c r="H4" s="115"/>
      <c r="I4" s="116"/>
      <c r="J4" s="116"/>
      <c r="K4" s="116"/>
      <c r="L4" s="116"/>
      <c r="M4" s="116"/>
    </row>
    <row r="5" spans="1:13">
      <c r="A5" s="219" t="s">
        <v>629</v>
      </c>
      <c r="B5" s="219"/>
      <c r="C5" s="219"/>
      <c r="D5" s="117"/>
      <c r="E5" s="117"/>
      <c r="F5" s="117"/>
      <c r="G5" s="110"/>
      <c r="H5" s="110"/>
    </row>
    <row r="6" spans="1:13">
      <c r="A6" s="118"/>
      <c r="B6" s="119"/>
      <c r="G6" s="110"/>
      <c r="H6" s="110"/>
    </row>
    <row r="7" spans="1:13">
      <c r="A7" s="110"/>
      <c r="B7" s="119"/>
      <c r="G7" s="110"/>
      <c r="H7" s="110"/>
    </row>
    <row r="8" spans="1:13">
      <c r="A8" s="110"/>
      <c r="B8" s="119"/>
      <c r="G8" s="110"/>
      <c r="H8" s="110"/>
    </row>
    <row r="9" spans="1:13" s="105" customFormat="1" ht="16.5" customHeight="1">
      <c r="A9" s="121" t="s">
        <v>634</v>
      </c>
      <c r="B9" s="122" t="s">
        <v>630</v>
      </c>
      <c r="C9" s="123"/>
      <c r="D9" s="124"/>
      <c r="E9" s="124"/>
      <c r="F9" s="124"/>
    </row>
    <row r="10" spans="1:13" s="105" customFormat="1" ht="16.5" customHeight="1">
      <c r="A10" s="125"/>
      <c r="B10" s="126"/>
      <c r="C10" s="108"/>
      <c r="D10" s="107"/>
      <c r="E10" s="107"/>
      <c r="F10" s="107"/>
    </row>
    <row r="11" spans="1:13" s="105" customFormat="1" ht="16.5" customHeight="1">
      <c r="A11" s="121" t="s">
        <v>637</v>
      </c>
      <c r="B11" s="122" t="s">
        <v>631</v>
      </c>
      <c r="C11" s="123"/>
      <c r="D11" s="124"/>
      <c r="E11" s="124"/>
      <c r="F11" s="124"/>
    </row>
    <row r="12" spans="1:13" s="105" customFormat="1" ht="16.5" customHeight="1">
      <c r="A12" s="125"/>
      <c r="B12" s="126"/>
      <c r="C12" s="108"/>
      <c r="D12" s="107"/>
      <c r="E12" s="107"/>
      <c r="F12" s="107"/>
    </row>
    <row r="13" spans="1:13" s="105" customFormat="1" ht="16.5" customHeight="1">
      <c r="A13" s="121" t="s">
        <v>640</v>
      </c>
      <c r="B13" s="122" t="s">
        <v>632</v>
      </c>
      <c r="C13" s="123"/>
      <c r="D13" s="124"/>
      <c r="E13" s="124"/>
      <c r="F13" s="124"/>
    </row>
    <row r="14" spans="1:13" s="105" customFormat="1" ht="16.5" customHeight="1">
      <c r="A14" s="125"/>
      <c r="B14" s="126"/>
      <c r="C14" s="108"/>
      <c r="D14" s="107"/>
      <c r="E14" s="107"/>
      <c r="F14" s="107"/>
    </row>
    <row r="15" spans="1:13" s="105" customFormat="1" ht="16.5" customHeight="1">
      <c r="A15" s="121"/>
      <c r="B15" s="122"/>
      <c r="C15" s="123"/>
      <c r="D15" s="124"/>
      <c r="E15" s="124"/>
      <c r="F15" s="124"/>
    </row>
    <row r="16" spans="1:13" s="105" customFormat="1" ht="16.5" customHeight="1">
      <c r="A16" s="125"/>
      <c r="B16" s="126"/>
      <c r="C16" s="108"/>
      <c r="D16" s="107"/>
      <c r="E16" s="107"/>
      <c r="F16" s="107"/>
    </row>
    <row r="17" spans="1:6" s="105" customFormat="1" ht="16.5" customHeight="1">
      <c r="A17" s="121"/>
      <c r="B17" s="122"/>
      <c r="C17" s="123"/>
      <c r="D17" s="124"/>
      <c r="E17" s="124"/>
      <c r="F17" s="124"/>
    </row>
    <row r="18" spans="1:6" s="105" customFormat="1" ht="16.5" customHeight="1">
      <c r="A18" s="125"/>
      <c r="B18" s="126"/>
      <c r="C18" s="108"/>
      <c r="D18" s="107"/>
      <c r="E18" s="107"/>
      <c r="F18" s="107"/>
    </row>
    <row r="19" spans="1:6" s="105" customFormat="1" ht="16.5" customHeight="1">
      <c r="A19" s="121"/>
      <c r="B19" s="122"/>
      <c r="C19" s="123"/>
      <c r="D19" s="124"/>
      <c r="E19" s="124"/>
      <c r="F19" s="124"/>
    </row>
    <row r="20" spans="1:6" s="105" customFormat="1" ht="16.5" customHeight="1">
      <c r="A20" s="125"/>
      <c r="B20" s="126"/>
      <c r="C20" s="108"/>
      <c r="D20" s="107"/>
      <c r="E20" s="107"/>
      <c r="F20" s="107"/>
    </row>
    <row r="21" spans="1:6" s="105" customFormat="1" ht="16.5" customHeight="1" thickBot="1">
      <c r="A21" s="125"/>
      <c r="B21" s="126"/>
      <c r="C21" s="108"/>
      <c r="D21" s="107"/>
      <c r="E21" s="107"/>
      <c r="F21" s="107"/>
    </row>
    <row r="22" spans="1:6" s="105" customFormat="1" ht="16.5" customHeight="1">
      <c r="A22" s="127"/>
      <c r="B22" s="127" t="s">
        <v>462</v>
      </c>
      <c r="C22" s="128"/>
      <c r="D22" s="127"/>
      <c r="E22" s="127"/>
      <c r="F22" s="127"/>
    </row>
    <row r="23" spans="1:6" s="105" customFormat="1" ht="16.5" customHeight="1" thickBot="1">
      <c r="A23" s="129"/>
      <c r="B23" s="129" t="s">
        <v>418</v>
      </c>
      <c r="C23" s="130"/>
      <c r="D23" s="129"/>
      <c r="E23" s="129"/>
      <c r="F23" s="129"/>
    </row>
    <row r="24" spans="1:6" s="105" customFormat="1" ht="16.5" customHeight="1">
      <c r="A24" s="127"/>
      <c r="B24" s="127" t="s">
        <v>419</v>
      </c>
      <c r="C24" s="128"/>
      <c r="D24" s="127"/>
      <c r="E24" s="127"/>
      <c r="F24" s="127"/>
    </row>
    <row r="76" ht="27" customHeight="1"/>
    <row r="79" ht="15" customHeight="1"/>
    <row r="81" ht="118.5" customHeight="1"/>
    <row r="82" ht="33.75" customHeight="1"/>
    <row r="83" ht="27" customHeight="1"/>
    <row r="84" ht="29.25" customHeight="1"/>
    <row r="96" ht="27.75" customHeight="1"/>
  </sheetData>
  <sheetProtection selectLockedCells="1" selectUnlockedCells="1"/>
  <mergeCells count="1">
    <mergeCell ref="A5:C5"/>
  </mergeCells>
  <phoneticPr fontId="0" type="noConversion"/>
  <pageMargins left="1.1812499999999999" right="0.39374999999999999" top="0.98402777777777772" bottom="0.98472222222222217" header="0.39374999999999999" footer="0.31527777777777777"/>
  <pageSetup paperSize="9" scale="95"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2.xml><?xml version="1.0" encoding="utf-8"?>
<worksheet xmlns="http://schemas.openxmlformats.org/spreadsheetml/2006/main" xmlns:r="http://schemas.openxmlformats.org/officeDocument/2006/relationships">
  <dimension ref="A1:F370"/>
  <sheetViews>
    <sheetView topLeftCell="A355" workbookViewId="0">
      <selection activeCell="B370" sqref="B370"/>
    </sheetView>
  </sheetViews>
  <sheetFormatPr defaultRowHeight="15"/>
  <cols>
    <col min="2" max="2" width="40.28515625" customWidth="1"/>
  </cols>
  <sheetData>
    <row r="1" spans="1:6">
      <c r="A1" s="4"/>
      <c r="B1" s="5" t="s">
        <v>633</v>
      </c>
      <c r="D1" s="6"/>
      <c r="E1" s="6"/>
      <c r="F1" s="7"/>
    </row>
    <row r="3" spans="1:6" ht="90">
      <c r="A3" s="8" t="s">
        <v>634</v>
      </c>
      <c r="B3" s="205" t="s">
        <v>635</v>
      </c>
      <c r="C3" s="2" t="s">
        <v>636</v>
      </c>
      <c r="D3" s="3">
        <v>4</v>
      </c>
    </row>
    <row r="5" spans="1:6" ht="105">
      <c r="A5" s="8" t="s">
        <v>637</v>
      </c>
      <c r="B5" s="205" t="s">
        <v>638</v>
      </c>
      <c r="C5" s="2" t="s">
        <v>639</v>
      </c>
      <c r="D5" s="3">
        <f>(6.54*10.04*1.05)+(8.23*12.88*1.05)</f>
        <v>180.24720000000002</v>
      </c>
    </row>
    <row r="7" spans="1:6" ht="105">
      <c r="A7" s="8" t="s">
        <v>640</v>
      </c>
      <c r="B7" s="205" t="s">
        <v>641</v>
      </c>
      <c r="C7" s="2" t="s">
        <v>639</v>
      </c>
      <c r="D7" s="3">
        <f>(5.94*9.36*1.05)+(8.84*8.23*1.05)</f>
        <v>134.76918000000001</v>
      </c>
    </row>
    <row r="9" spans="1:6" ht="60">
      <c r="A9" s="8" t="s">
        <v>642</v>
      </c>
      <c r="B9" s="205" t="s">
        <v>643</v>
      </c>
      <c r="C9" s="2" t="s">
        <v>644</v>
      </c>
      <c r="D9" s="3">
        <f>4.34*8.23*1.05*0.2</f>
        <v>7.5008220000000012</v>
      </c>
    </row>
    <row r="11" spans="1:6" ht="30">
      <c r="A11" s="8" t="s">
        <v>645</v>
      </c>
      <c r="B11" s="205" t="s">
        <v>646</v>
      </c>
    </row>
    <row r="12" spans="1:6">
      <c r="B12" s="205" t="s">
        <v>647</v>
      </c>
      <c r="C12" s="2" t="s">
        <v>636</v>
      </c>
      <c r="D12" s="3">
        <v>1</v>
      </c>
    </row>
    <row r="13" spans="1:6">
      <c r="B13" s="205" t="s">
        <v>648</v>
      </c>
      <c r="C13" s="2" t="s">
        <v>636</v>
      </c>
      <c r="D13" s="3">
        <v>1</v>
      </c>
    </row>
    <row r="14" spans="1:6">
      <c r="B14" s="205" t="s">
        <v>649</v>
      </c>
      <c r="C14" s="2" t="s">
        <v>636</v>
      </c>
      <c r="D14" s="3">
        <v>1</v>
      </c>
    </row>
    <row r="15" spans="1:6">
      <c r="B15" s="205" t="s">
        <v>650</v>
      </c>
      <c r="C15" s="2" t="s">
        <v>636</v>
      </c>
      <c r="D15" s="3">
        <v>1</v>
      </c>
    </row>
    <row r="16" spans="1:6">
      <c r="B16" s="205" t="s">
        <v>651</v>
      </c>
      <c r="C16" s="2" t="s">
        <v>636</v>
      </c>
      <c r="D16" s="3">
        <v>1</v>
      </c>
    </row>
    <row r="17" spans="1:6">
      <c r="B17" s="205" t="s">
        <v>652</v>
      </c>
      <c r="C17" s="2" t="s">
        <v>636</v>
      </c>
      <c r="D17" s="3">
        <v>1</v>
      </c>
    </row>
    <row r="18" spans="1:6">
      <c r="B18" s="205" t="s">
        <v>653</v>
      </c>
      <c r="C18" s="2" t="s">
        <v>636</v>
      </c>
      <c r="D18" s="3">
        <v>2</v>
      </c>
    </row>
    <row r="19" spans="1:6">
      <c r="B19" s="205" t="s">
        <v>654</v>
      </c>
      <c r="C19" s="2" t="s">
        <v>636</v>
      </c>
      <c r="D19" s="3">
        <v>1</v>
      </c>
    </row>
    <row r="20" spans="1:6">
      <c r="B20" s="205" t="s">
        <v>655</v>
      </c>
      <c r="C20" s="2" t="s">
        <v>636</v>
      </c>
      <c r="D20" s="3">
        <v>1</v>
      </c>
    </row>
    <row r="21" spans="1:6">
      <c r="B21" s="205" t="s">
        <v>656</v>
      </c>
      <c r="C21" s="2" t="s">
        <v>636</v>
      </c>
      <c r="D21" s="3">
        <v>2</v>
      </c>
    </row>
    <row r="22" spans="1:6">
      <c r="B22" s="205" t="s">
        <v>657</v>
      </c>
      <c r="C22" s="2" t="s">
        <v>636</v>
      </c>
      <c r="D22" s="3">
        <v>5</v>
      </c>
    </row>
    <row r="24" spans="1:6" ht="75">
      <c r="A24" s="8" t="s">
        <v>658</v>
      </c>
      <c r="B24" s="205" t="s">
        <v>659</v>
      </c>
      <c r="C24" s="2" t="s">
        <v>644</v>
      </c>
      <c r="D24" s="3">
        <f>22*0.3*1.05</f>
        <v>6.93</v>
      </c>
    </row>
    <row r="26" spans="1:6" ht="75">
      <c r="A26" s="8" t="s">
        <v>660</v>
      </c>
      <c r="B26" s="205" t="s">
        <v>661</v>
      </c>
      <c r="C26" s="2" t="s">
        <v>662</v>
      </c>
      <c r="D26" s="3">
        <v>45</v>
      </c>
    </row>
    <row r="27" spans="1:6">
      <c r="A27" s="9"/>
      <c r="B27" s="10"/>
      <c r="C27" s="11"/>
      <c r="D27" s="12"/>
      <c r="E27" s="12"/>
      <c r="F27" s="13"/>
    </row>
    <row r="28" spans="1:6" ht="45">
      <c r="A28" s="8" t="s">
        <v>663</v>
      </c>
      <c r="B28" s="205" t="s">
        <v>664</v>
      </c>
      <c r="C28" s="2" t="s">
        <v>665</v>
      </c>
      <c r="D28" s="3">
        <v>1</v>
      </c>
    </row>
    <row r="29" spans="1:6">
      <c r="A29" s="14"/>
      <c r="B29" s="15"/>
      <c r="C29" s="16"/>
      <c r="D29" s="17"/>
      <c r="E29" s="17"/>
      <c r="F29" s="18"/>
    </row>
    <row r="30" spans="1:6">
      <c r="B30" s="205" t="s">
        <v>666</v>
      </c>
    </row>
    <row r="32" spans="1:6">
      <c r="A32" s="4"/>
      <c r="B32" s="5" t="s">
        <v>667</v>
      </c>
      <c r="D32" s="6"/>
      <c r="E32" s="6"/>
      <c r="F32" s="7"/>
    </row>
    <row r="34" spans="1:4" ht="60">
      <c r="A34" s="8" t="s">
        <v>634</v>
      </c>
      <c r="B34" s="205" t="s">
        <v>668</v>
      </c>
      <c r="C34" s="2" t="s">
        <v>644</v>
      </c>
      <c r="D34" s="3">
        <f>(6.6*2.84*0.3*1.05)+(2.3*3.2*0.3*1.05)+(1.6*5.2*1.05*0.3)+(14.5*2*0.3*1.05)+(1.6*10*0.3*1.05)+(6.35*3.4*0.3*1.05)+(2*1.5*0.3*1.05)</f>
        <v>32.764409999999998</v>
      </c>
    </row>
    <row r="36" spans="1:4" ht="45">
      <c r="A36" s="8" t="s">
        <v>637</v>
      </c>
      <c r="B36" s="205" t="s">
        <v>669</v>
      </c>
      <c r="C36" s="2" t="s">
        <v>644</v>
      </c>
      <c r="D36" s="3">
        <f>(2.84+6.14+1.9+1.9+3.2)*0.4*0.6*1.05+(1.4+1.4+5.2+1.8+1.6+3.4+1.5+1.5+7+5.3+6.54+2+3.7)*0.2*0.6*1.05</f>
        <v>9.3618000000000023</v>
      </c>
    </row>
    <row r="37" spans="1:4">
      <c r="B37" s="206"/>
    </row>
    <row r="38" spans="1:4" ht="75">
      <c r="A38" s="8" t="s">
        <v>640</v>
      </c>
      <c r="B38" s="205" t="s">
        <v>670</v>
      </c>
      <c r="C38" s="2" t="s">
        <v>644</v>
      </c>
      <c r="D38" s="3">
        <f>7*3*5*0.5*1.05*3</f>
        <v>165.375</v>
      </c>
    </row>
    <row r="39" spans="1:4">
      <c r="B39" s="206"/>
    </row>
    <row r="40" spans="1:4" ht="60">
      <c r="A40" s="8" t="s">
        <v>640</v>
      </c>
      <c r="B40" s="205" t="s">
        <v>671</v>
      </c>
      <c r="C40" s="2" t="s">
        <v>644</v>
      </c>
      <c r="D40" s="3">
        <f>75*0.4*0.8*1.05</f>
        <v>25.200000000000003</v>
      </c>
    </row>
    <row r="41" spans="1:4">
      <c r="B41" s="206"/>
    </row>
    <row r="42" spans="1:4" ht="75">
      <c r="A42" s="8" t="s">
        <v>642</v>
      </c>
      <c r="B42" s="205" t="s">
        <v>672</v>
      </c>
      <c r="C42" s="2" t="s">
        <v>644</v>
      </c>
      <c r="D42" s="3">
        <f>4.5*6.5*4*1.05</f>
        <v>122.85000000000001</v>
      </c>
    </row>
    <row r="43" spans="1:4">
      <c r="B43" s="206"/>
    </row>
    <row r="44" spans="1:4" ht="75">
      <c r="A44" s="8" t="s">
        <v>645</v>
      </c>
      <c r="B44" s="205" t="s">
        <v>673</v>
      </c>
      <c r="C44" s="2" t="s">
        <v>644</v>
      </c>
      <c r="D44" s="3">
        <f>(4.5*6.5*4*1.05)-(4.5*4.5*2*1.05)</f>
        <v>80.325000000000017</v>
      </c>
    </row>
    <row r="45" spans="1:4">
      <c r="B45" s="206"/>
    </row>
    <row r="46" spans="1:4" ht="60">
      <c r="A46" s="8" t="s">
        <v>658</v>
      </c>
      <c r="B46" s="205" t="s">
        <v>674</v>
      </c>
      <c r="C46" s="2" t="s">
        <v>644</v>
      </c>
      <c r="D46" s="3">
        <f>100*0.4*0.8*1.05</f>
        <v>33.6</v>
      </c>
    </row>
    <row r="47" spans="1:4">
      <c r="B47" s="206"/>
    </row>
    <row r="48" spans="1:4" ht="45">
      <c r="A48" s="8" t="s">
        <v>660</v>
      </c>
      <c r="B48" s="205" t="s">
        <v>675</v>
      </c>
      <c r="C48" s="2" t="s">
        <v>644</v>
      </c>
      <c r="D48" s="3">
        <f>D34</f>
        <v>32.764409999999998</v>
      </c>
    </row>
    <row r="49" spans="1:6">
      <c r="B49" s="206"/>
    </row>
    <row r="50" spans="1:6" ht="60">
      <c r="A50" s="8" t="s">
        <v>663</v>
      </c>
      <c r="B50" s="205" t="s">
        <v>676</v>
      </c>
      <c r="C50" s="2" t="s">
        <v>644</v>
      </c>
      <c r="D50" s="3">
        <f>D38</f>
        <v>165.375</v>
      </c>
    </row>
    <row r="51" spans="1:6">
      <c r="B51" s="206"/>
    </row>
    <row r="52" spans="1:6" ht="45">
      <c r="A52" s="8" t="s">
        <v>677</v>
      </c>
      <c r="B52" s="205" t="s">
        <v>678</v>
      </c>
      <c r="C52" s="2" t="s">
        <v>644</v>
      </c>
      <c r="D52" s="3">
        <f>D46/2</f>
        <v>16.8</v>
      </c>
    </row>
    <row r="53" spans="1:6">
      <c r="B53" s="206"/>
    </row>
    <row r="54" spans="1:6">
      <c r="A54" s="8" t="s">
        <v>679</v>
      </c>
      <c r="B54" s="205" t="s">
        <v>680</v>
      </c>
      <c r="C54" s="2" t="s">
        <v>644</v>
      </c>
      <c r="D54" s="3">
        <f>D52</f>
        <v>16.8</v>
      </c>
    </row>
    <row r="55" spans="1:6">
      <c r="B55" s="206"/>
    </row>
    <row r="56" spans="1:6" ht="30">
      <c r="A56" s="8" t="s">
        <v>681</v>
      </c>
      <c r="B56" s="205" t="s">
        <v>682</v>
      </c>
      <c r="C56" s="2" t="s">
        <v>639</v>
      </c>
      <c r="D56" s="3">
        <v>600</v>
      </c>
    </row>
    <row r="57" spans="1:6">
      <c r="B57" s="207"/>
      <c r="C57" s="16"/>
      <c r="D57" s="17"/>
      <c r="E57" s="17"/>
      <c r="F57" s="18"/>
    </row>
    <row r="58" spans="1:6">
      <c r="B58" s="205" t="s">
        <v>683</v>
      </c>
    </row>
    <row r="60" spans="1:6">
      <c r="A60" s="4"/>
      <c r="B60" s="5" t="s">
        <v>684</v>
      </c>
      <c r="D60" s="6"/>
      <c r="E60" s="6"/>
      <c r="F60" s="7"/>
    </row>
    <row r="61" spans="1:6">
      <c r="B61" s="209"/>
      <c r="C61" s="2" t="s">
        <v>685</v>
      </c>
      <c r="D61" s="3">
        <v>52</v>
      </c>
    </row>
    <row r="62" spans="1:6" ht="30">
      <c r="A62" s="8" t="s">
        <v>634</v>
      </c>
      <c r="B62" s="1" t="s">
        <v>686</v>
      </c>
      <c r="C62" s="2" t="s">
        <v>644</v>
      </c>
      <c r="D62" s="3">
        <f>D36</f>
        <v>9.3618000000000023</v>
      </c>
    </row>
    <row r="63" spans="1:6">
      <c r="B63" s="209"/>
    </row>
    <row r="64" spans="1:6" ht="30">
      <c r="A64" s="8" t="s">
        <v>687</v>
      </c>
      <c r="B64" s="1" t="s">
        <v>688</v>
      </c>
    </row>
    <row r="65" spans="1:4">
      <c r="B65" s="1" t="s">
        <v>689</v>
      </c>
      <c r="C65" s="2" t="s">
        <v>644</v>
      </c>
      <c r="D65" s="3">
        <f>52*0.3*0.3*1.05</f>
        <v>4.9139999999999997</v>
      </c>
    </row>
    <row r="66" spans="1:4">
      <c r="B66" s="1" t="s">
        <v>690</v>
      </c>
      <c r="C66" s="2" t="s">
        <v>639</v>
      </c>
      <c r="D66" s="3">
        <f>52*0.6*1.05</f>
        <v>32.76</v>
      </c>
    </row>
    <row r="67" spans="1:4">
      <c r="B67" s="1" t="s">
        <v>691</v>
      </c>
      <c r="C67" s="2" t="s">
        <v>692</v>
      </c>
      <c r="D67" s="3">
        <f>52*7</f>
        <v>364</v>
      </c>
    </row>
    <row r="68" spans="1:4">
      <c r="B68" s="209"/>
    </row>
    <row r="69" spans="1:4">
      <c r="B69" s="209"/>
    </row>
    <row r="70" spans="1:4" ht="45">
      <c r="A70" s="8" t="s">
        <v>640</v>
      </c>
      <c r="B70" s="1" t="s">
        <v>693</v>
      </c>
    </row>
    <row r="71" spans="1:4">
      <c r="B71" s="1" t="s">
        <v>689</v>
      </c>
      <c r="C71" s="2" t="s">
        <v>644</v>
      </c>
      <c r="D71" s="3">
        <f>68*0.3*0.3*1.05</f>
        <v>6.4259999999999993</v>
      </c>
    </row>
    <row r="72" spans="1:4">
      <c r="B72" s="1" t="s">
        <v>690</v>
      </c>
      <c r="C72" s="2" t="s">
        <v>639</v>
      </c>
      <c r="D72" s="3">
        <f>62*0.6*1.05</f>
        <v>39.059999999999995</v>
      </c>
    </row>
    <row r="73" spans="1:4">
      <c r="B73" s="1" t="s">
        <v>691</v>
      </c>
      <c r="C73" s="2" t="s">
        <v>692</v>
      </c>
      <c r="D73" s="3">
        <f>68*8*1.05</f>
        <v>571.20000000000005</v>
      </c>
    </row>
    <row r="74" spans="1:4">
      <c r="B74" s="209"/>
    </row>
    <row r="75" spans="1:4" ht="30">
      <c r="A75" s="8" t="s">
        <v>642</v>
      </c>
      <c r="B75" s="1" t="s">
        <v>694</v>
      </c>
    </row>
    <row r="76" spans="1:4">
      <c r="B76" s="1" t="s">
        <v>689</v>
      </c>
      <c r="C76" s="2" t="s">
        <v>644</v>
      </c>
      <c r="D76" s="3">
        <f>110*0.12*1.05</f>
        <v>13.86</v>
      </c>
    </row>
    <row r="77" spans="1:4">
      <c r="B77" s="1" t="s">
        <v>691</v>
      </c>
      <c r="C77" s="2" t="s">
        <v>692</v>
      </c>
      <c r="D77" s="3">
        <f>110*6</f>
        <v>660</v>
      </c>
    </row>
    <row r="78" spans="1:4">
      <c r="B78" s="209"/>
    </row>
    <row r="79" spans="1:4" ht="30">
      <c r="A79" s="8" t="s">
        <v>695</v>
      </c>
      <c r="B79" s="1" t="s">
        <v>696</v>
      </c>
    </row>
    <row r="80" spans="1:4">
      <c r="B80" s="1" t="s">
        <v>697</v>
      </c>
      <c r="C80" s="2" t="s">
        <v>639</v>
      </c>
      <c r="D80" s="3">
        <f>(12.88*14.77)+(2.3*3.2)</f>
        <v>197.5976</v>
      </c>
    </row>
    <row r="81" spans="1:6">
      <c r="B81" s="1" t="s">
        <v>690</v>
      </c>
      <c r="C81" s="2" t="s">
        <v>639</v>
      </c>
      <c r="D81" s="3">
        <v>197.6</v>
      </c>
    </row>
    <row r="82" spans="1:6">
      <c r="B82" s="1" t="s">
        <v>691</v>
      </c>
      <c r="C82" s="2" t="s">
        <v>692</v>
      </c>
      <c r="D82" s="3">
        <f>D81*6</f>
        <v>1185.5999999999999</v>
      </c>
    </row>
    <row r="83" spans="1:6">
      <c r="B83" s="209"/>
    </row>
    <row r="84" spans="1:6" ht="60">
      <c r="A84" s="8" t="s">
        <v>658</v>
      </c>
      <c r="B84" s="1" t="s">
        <v>698</v>
      </c>
      <c r="C84" s="2" t="s">
        <v>639</v>
      </c>
      <c r="D84" s="3">
        <v>281.75</v>
      </c>
    </row>
    <row r="85" spans="1:6">
      <c r="B85" s="209"/>
    </row>
    <row r="86" spans="1:6" ht="60">
      <c r="A86" s="8" t="s">
        <v>660</v>
      </c>
      <c r="B86" s="1" t="s">
        <v>699</v>
      </c>
    </row>
    <row r="87" spans="1:6">
      <c r="B87" s="1" t="s">
        <v>689</v>
      </c>
      <c r="C87" s="2" t="s">
        <v>644</v>
      </c>
      <c r="D87" s="3">
        <f>5*2*0.2*1.05</f>
        <v>2.1</v>
      </c>
    </row>
    <row r="88" spans="1:6">
      <c r="B88" s="1" t="s">
        <v>691</v>
      </c>
      <c r="C88" s="2" t="s">
        <v>692</v>
      </c>
      <c r="D88" s="3">
        <f>5*2*2*5</f>
        <v>100</v>
      </c>
    </row>
    <row r="89" spans="1:6">
      <c r="B89" s="1" t="s">
        <v>690</v>
      </c>
      <c r="C89" s="2" t="s">
        <v>639</v>
      </c>
      <c r="D89" s="3">
        <f>15*2*0.3*1.2</f>
        <v>10.799999999999999</v>
      </c>
    </row>
    <row r="90" spans="1:6">
      <c r="B90" s="209"/>
    </row>
    <row r="91" spans="1:6" ht="30">
      <c r="A91" s="8" t="s">
        <v>663</v>
      </c>
      <c r="B91" s="1" t="s">
        <v>700</v>
      </c>
      <c r="C91" s="2" t="s">
        <v>685</v>
      </c>
      <c r="D91" s="3">
        <v>36</v>
      </c>
    </row>
    <row r="92" spans="1:6">
      <c r="A92" s="14"/>
      <c r="B92" s="15"/>
      <c r="C92" s="16"/>
      <c r="D92" s="17"/>
      <c r="E92" s="17"/>
      <c r="F92" s="18"/>
    </row>
    <row r="93" spans="1:6">
      <c r="B93" s="1" t="s">
        <v>701</v>
      </c>
    </row>
    <row r="95" spans="1:6">
      <c r="A95" s="4"/>
      <c r="B95" s="208" t="s">
        <v>702</v>
      </c>
      <c r="D95" s="6"/>
      <c r="E95" s="6"/>
      <c r="F95" s="7"/>
    </row>
    <row r="96" spans="1:6" ht="60">
      <c r="A96" s="8">
        <v>1</v>
      </c>
      <c r="B96" s="205" t="s">
        <v>703</v>
      </c>
      <c r="C96" s="2" t="s">
        <v>639</v>
      </c>
      <c r="D96" s="3">
        <v>281.75</v>
      </c>
    </row>
    <row r="97" spans="1:6">
      <c r="B97" s="206"/>
    </row>
    <row r="98" spans="1:6" ht="60">
      <c r="A98" s="8" t="s">
        <v>637</v>
      </c>
      <c r="B98" s="205" t="s">
        <v>704</v>
      </c>
      <c r="C98" s="2" t="s">
        <v>639</v>
      </c>
      <c r="D98" s="3">
        <v>281.75</v>
      </c>
    </row>
    <row r="99" spans="1:6">
      <c r="B99" s="206"/>
    </row>
    <row r="100" spans="1:6" ht="45">
      <c r="A100" s="8" t="s">
        <v>640</v>
      </c>
      <c r="B100" s="205" t="s">
        <v>705</v>
      </c>
      <c r="C100" s="2" t="s">
        <v>639</v>
      </c>
      <c r="D100" s="3">
        <v>197.6</v>
      </c>
    </row>
    <row r="101" spans="1:6">
      <c r="A101" s="14"/>
      <c r="B101" s="207"/>
      <c r="C101" s="16"/>
      <c r="D101" s="17"/>
      <c r="E101" s="17"/>
      <c r="F101" s="18"/>
    </row>
    <row r="102" spans="1:6">
      <c r="B102" s="205" t="s">
        <v>706</v>
      </c>
    </row>
    <row r="103" spans="1:6">
      <c r="B103" s="205"/>
    </row>
    <row r="104" spans="1:6">
      <c r="B104" s="205"/>
    </row>
    <row r="105" spans="1:6">
      <c r="B105" s="205"/>
    </row>
    <row r="106" spans="1:6">
      <c r="B106" s="205"/>
    </row>
    <row r="108" spans="1:6">
      <c r="A108" s="4"/>
      <c r="B108" s="208" t="s">
        <v>707</v>
      </c>
      <c r="D108" s="6"/>
      <c r="E108" s="6"/>
      <c r="F108" s="7"/>
    </row>
    <row r="109" spans="1:6">
      <c r="B109" s="206"/>
    </row>
    <row r="110" spans="1:6" ht="30">
      <c r="A110" s="8" t="s">
        <v>634</v>
      </c>
      <c r="B110" s="205" t="s">
        <v>708</v>
      </c>
      <c r="C110" s="2" t="s">
        <v>644</v>
      </c>
      <c r="D110" s="3">
        <f>((2+2+2.6)+(2.54+6.5))*3*0.29</f>
        <v>13.606799999999998</v>
      </c>
    </row>
    <row r="111" spans="1:6">
      <c r="B111" s="206"/>
    </row>
    <row r="112" spans="1:6" ht="45">
      <c r="A112" s="8" t="s">
        <v>637</v>
      </c>
      <c r="B112" s="205" t="s">
        <v>709</v>
      </c>
      <c r="C112" s="2" t="s">
        <v>644</v>
      </c>
      <c r="D112" s="3">
        <f>48*0.29*0.6</f>
        <v>8.3519999999999985</v>
      </c>
    </row>
    <row r="113" spans="1:6">
      <c r="B113" s="206"/>
    </row>
    <row r="114" spans="1:6" ht="30">
      <c r="A114" s="8" t="s">
        <v>640</v>
      </c>
      <c r="B114" s="205" t="s">
        <v>710</v>
      </c>
      <c r="C114" s="2" t="s">
        <v>639</v>
      </c>
      <c r="D114" s="3">
        <f>(2.54+1.9+1.9+2.5+3.79+2.55+1.2)*3</f>
        <v>49.14</v>
      </c>
    </row>
    <row r="115" spans="1:6">
      <c r="B115" s="206"/>
    </row>
    <row r="116" spans="1:6" ht="60">
      <c r="A116" s="8" t="s">
        <v>642</v>
      </c>
      <c r="B116" s="205" t="s">
        <v>711</v>
      </c>
      <c r="C116" s="2" t="s">
        <v>639</v>
      </c>
      <c r="D116" s="3">
        <f>28.79*1.5</f>
        <v>43.185000000000002</v>
      </c>
    </row>
    <row r="117" spans="1:6">
      <c r="B117" s="206"/>
    </row>
    <row r="118" spans="1:6">
      <c r="A118" s="8" t="s">
        <v>645</v>
      </c>
      <c r="B118" s="205" t="s">
        <v>712</v>
      </c>
      <c r="C118" s="2" t="s">
        <v>639</v>
      </c>
      <c r="D118" s="3">
        <v>197.6</v>
      </c>
    </row>
    <row r="119" spans="1:6">
      <c r="B119" s="206"/>
    </row>
    <row r="120" spans="1:6" ht="30">
      <c r="A120" s="8" t="s">
        <v>658</v>
      </c>
      <c r="B120" s="205" t="s">
        <v>713</v>
      </c>
      <c r="C120" s="2" t="s">
        <v>639</v>
      </c>
      <c r="D120" s="3">
        <f>46.92+100</f>
        <v>146.92000000000002</v>
      </c>
    </row>
    <row r="121" spans="1:6">
      <c r="A121" s="14"/>
      <c r="B121" s="207"/>
      <c r="C121" s="16"/>
      <c r="D121" s="17"/>
      <c r="E121" s="17"/>
      <c r="F121" s="18"/>
    </row>
    <row r="122" spans="1:6">
      <c r="B122" s="205" t="s">
        <v>714</v>
      </c>
    </row>
    <row r="150" spans="1:6">
      <c r="A150" s="4"/>
      <c r="B150" s="208" t="s">
        <v>715</v>
      </c>
      <c r="D150" s="6"/>
      <c r="E150" s="6"/>
      <c r="F150" s="7"/>
    </row>
    <row r="151" spans="1:6">
      <c r="B151" s="206"/>
    </row>
    <row r="152" spans="1:6">
      <c r="B152" s="206"/>
    </row>
    <row r="153" spans="1:6" ht="75">
      <c r="A153" s="8" t="s">
        <v>634</v>
      </c>
      <c r="B153" s="205" t="s">
        <v>716</v>
      </c>
    </row>
    <row r="154" spans="1:6" ht="45">
      <c r="B154" s="205" t="s">
        <v>717</v>
      </c>
    </row>
    <row r="155" spans="1:6" ht="45">
      <c r="B155" s="205" t="s">
        <v>718</v>
      </c>
    </row>
    <row r="156" spans="1:6" ht="195">
      <c r="B156" s="205" t="s">
        <v>0</v>
      </c>
    </row>
    <row r="157" spans="1:6" ht="45">
      <c r="B157" s="205" t="s">
        <v>1</v>
      </c>
    </row>
    <row r="158" spans="1:6">
      <c r="B158" s="205" t="s">
        <v>2</v>
      </c>
    </row>
    <row r="159" spans="1:6">
      <c r="B159" s="205" t="s">
        <v>3</v>
      </c>
    </row>
    <row r="160" spans="1:6" ht="30">
      <c r="B160" s="205" t="s">
        <v>4</v>
      </c>
      <c r="C160" s="2" t="s">
        <v>5</v>
      </c>
      <c r="D160" s="3">
        <v>1</v>
      </c>
    </row>
    <row r="161" spans="1:4">
      <c r="B161" s="206"/>
    </row>
    <row r="162" spans="1:4" ht="75">
      <c r="A162" s="8" t="s">
        <v>637</v>
      </c>
      <c r="B162" s="205" t="s">
        <v>6</v>
      </c>
    </row>
    <row r="163" spans="1:4">
      <c r="B163" s="205" t="s">
        <v>7</v>
      </c>
      <c r="C163" s="2" t="s">
        <v>636</v>
      </c>
      <c r="D163" s="3">
        <v>1</v>
      </c>
    </row>
    <row r="164" spans="1:4">
      <c r="B164" s="205" t="s">
        <v>8</v>
      </c>
      <c r="C164" s="2" t="s">
        <v>636</v>
      </c>
      <c r="D164" s="3">
        <v>4</v>
      </c>
    </row>
    <row r="165" spans="1:4">
      <c r="B165" s="205" t="s">
        <v>9</v>
      </c>
      <c r="C165" s="2" t="s">
        <v>636</v>
      </c>
      <c r="D165" s="3">
        <v>6</v>
      </c>
    </row>
    <row r="166" spans="1:4">
      <c r="B166" s="205" t="s">
        <v>10</v>
      </c>
      <c r="C166" s="2" t="s">
        <v>636</v>
      </c>
      <c r="D166" s="3">
        <v>1</v>
      </c>
    </row>
    <row r="167" spans="1:4">
      <c r="B167" s="205" t="s">
        <v>11</v>
      </c>
      <c r="C167" s="2" t="s">
        <v>636</v>
      </c>
      <c r="D167" s="3">
        <v>1</v>
      </c>
    </row>
    <row r="168" spans="1:4">
      <c r="B168" s="206"/>
    </row>
    <row r="169" spans="1:4" ht="90">
      <c r="A169" s="8" t="s">
        <v>640</v>
      </c>
      <c r="B169" s="205" t="s">
        <v>12</v>
      </c>
    </row>
    <row r="170" spans="1:4">
      <c r="B170" s="205" t="s">
        <v>13</v>
      </c>
      <c r="C170" s="2" t="s">
        <v>636</v>
      </c>
      <c r="D170" s="3">
        <v>5</v>
      </c>
    </row>
    <row r="171" spans="1:4">
      <c r="B171" s="205" t="s">
        <v>14</v>
      </c>
      <c r="C171" s="2" t="s">
        <v>636</v>
      </c>
      <c r="D171" s="3">
        <v>1</v>
      </c>
    </row>
    <row r="172" spans="1:4">
      <c r="B172" s="205" t="s">
        <v>15</v>
      </c>
      <c r="C172" s="2" t="s">
        <v>636</v>
      </c>
      <c r="D172" s="3">
        <v>1</v>
      </c>
    </row>
    <row r="173" spans="1:4">
      <c r="B173" s="205" t="s">
        <v>16</v>
      </c>
      <c r="C173" s="2" t="s">
        <v>636</v>
      </c>
      <c r="D173" s="3">
        <v>1</v>
      </c>
    </row>
    <row r="174" spans="1:4">
      <c r="B174" s="205" t="s">
        <v>17</v>
      </c>
      <c r="C174" s="2" t="s">
        <v>636</v>
      </c>
      <c r="D174" s="3">
        <v>1</v>
      </c>
    </row>
    <row r="175" spans="1:4">
      <c r="B175" s="205" t="s">
        <v>18</v>
      </c>
      <c r="C175" s="2" t="s">
        <v>636</v>
      </c>
      <c r="D175" s="3">
        <v>2</v>
      </c>
    </row>
    <row r="176" spans="1:4">
      <c r="B176" s="205" t="s">
        <v>19</v>
      </c>
      <c r="C176" s="2" t="s">
        <v>636</v>
      </c>
      <c r="D176" s="3">
        <v>2</v>
      </c>
    </row>
    <row r="177" spans="1:6" ht="30">
      <c r="B177" s="205" t="s">
        <v>20</v>
      </c>
      <c r="C177" s="2" t="s">
        <v>636</v>
      </c>
      <c r="D177" s="3">
        <v>2</v>
      </c>
    </row>
    <row r="178" spans="1:6" ht="30">
      <c r="B178" s="205" t="s">
        <v>21</v>
      </c>
      <c r="C178" s="2" t="s">
        <v>636</v>
      </c>
      <c r="D178" s="3">
        <v>1</v>
      </c>
    </row>
    <row r="179" spans="1:6">
      <c r="B179" s="205" t="s">
        <v>22</v>
      </c>
      <c r="C179" s="2" t="s">
        <v>636</v>
      </c>
      <c r="D179" s="3">
        <v>1</v>
      </c>
    </row>
    <row r="180" spans="1:6">
      <c r="B180" s="205" t="s">
        <v>23</v>
      </c>
      <c r="C180" s="2" t="s">
        <v>636</v>
      </c>
      <c r="D180" s="3">
        <v>1</v>
      </c>
    </row>
    <row r="181" spans="1:6">
      <c r="B181" s="205" t="s">
        <v>24</v>
      </c>
      <c r="C181" s="2" t="s">
        <v>636</v>
      </c>
      <c r="D181" s="3">
        <v>1</v>
      </c>
    </row>
    <row r="182" spans="1:6">
      <c r="A182" s="14"/>
      <c r="B182" s="207"/>
      <c r="C182" s="16"/>
      <c r="D182" s="17"/>
      <c r="E182" s="17"/>
      <c r="F182" s="18"/>
    </row>
    <row r="183" spans="1:6">
      <c r="B183" s="205" t="s">
        <v>25</v>
      </c>
    </row>
    <row r="184" spans="1:6">
      <c r="B184" s="206"/>
    </row>
    <row r="185" spans="1:6">
      <c r="A185" s="4"/>
      <c r="B185" s="208" t="s">
        <v>26</v>
      </c>
      <c r="D185" s="6"/>
      <c r="E185" s="6"/>
      <c r="F185" s="7"/>
    </row>
    <row r="186" spans="1:6">
      <c r="B186" s="206"/>
    </row>
    <row r="187" spans="1:6" ht="105">
      <c r="A187" s="8" t="s">
        <v>634</v>
      </c>
      <c r="B187" s="205" t="s">
        <v>27</v>
      </c>
      <c r="C187" s="2" t="s">
        <v>639</v>
      </c>
      <c r="D187" s="3">
        <v>281.74</v>
      </c>
    </row>
    <row r="188" spans="1:6">
      <c r="B188" s="206"/>
    </row>
    <row r="189" spans="1:6" ht="30">
      <c r="A189" s="8" t="s">
        <v>637</v>
      </c>
      <c r="B189" s="205" t="s">
        <v>28</v>
      </c>
      <c r="C189" s="2" t="s">
        <v>639</v>
      </c>
      <c r="D189" s="3">
        <v>128</v>
      </c>
    </row>
    <row r="190" spans="1:6">
      <c r="B190" s="206"/>
    </row>
    <row r="191" spans="1:6" ht="45">
      <c r="A191" s="8" t="s">
        <v>640</v>
      </c>
      <c r="B191" s="205" t="s">
        <v>29</v>
      </c>
      <c r="C191" s="2" t="s">
        <v>639</v>
      </c>
      <c r="D191" s="3">
        <f>D187*1.25</f>
        <v>352.17500000000001</v>
      </c>
    </row>
    <row r="192" spans="1:6">
      <c r="B192" s="206"/>
    </row>
    <row r="193" spans="1:6" ht="45">
      <c r="A193" s="8" t="s">
        <v>642</v>
      </c>
      <c r="B193" s="205" t="s">
        <v>30</v>
      </c>
      <c r="C193" s="2" t="s">
        <v>639</v>
      </c>
      <c r="D193" s="3">
        <v>352.18</v>
      </c>
    </row>
    <row r="194" spans="1:6">
      <c r="B194" s="206"/>
    </row>
    <row r="195" spans="1:6" ht="45">
      <c r="A195" s="8" t="s">
        <v>645</v>
      </c>
      <c r="B195" s="205" t="s">
        <v>31</v>
      </c>
      <c r="C195" s="2" t="s">
        <v>685</v>
      </c>
      <c r="D195" s="3">
        <v>26</v>
      </c>
    </row>
    <row r="196" spans="1:6">
      <c r="B196" s="206"/>
    </row>
    <row r="197" spans="1:6" ht="45">
      <c r="A197" s="8" t="s">
        <v>658</v>
      </c>
      <c r="B197" s="205" t="s">
        <v>32</v>
      </c>
      <c r="C197" s="2" t="s">
        <v>639</v>
      </c>
      <c r="D197" s="3">
        <v>352.18</v>
      </c>
    </row>
    <row r="198" spans="1:6">
      <c r="B198" s="206"/>
    </row>
    <row r="199" spans="1:6" ht="45">
      <c r="A199" s="8" t="s">
        <v>660</v>
      </c>
      <c r="B199" s="205" t="s">
        <v>33</v>
      </c>
      <c r="C199" s="2" t="s">
        <v>685</v>
      </c>
      <c r="D199" s="3">
        <v>60</v>
      </c>
    </row>
    <row r="200" spans="1:6">
      <c r="B200" s="206"/>
    </row>
    <row r="201" spans="1:6" ht="30">
      <c r="A201" s="8" t="s">
        <v>663</v>
      </c>
      <c r="B201" s="205" t="s">
        <v>34</v>
      </c>
      <c r="C201" s="2" t="s">
        <v>685</v>
      </c>
      <c r="D201" s="3">
        <v>62</v>
      </c>
    </row>
    <row r="202" spans="1:6">
      <c r="B202" s="206"/>
    </row>
    <row r="203" spans="1:6" ht="30">
      <c r="A203" s="14" t="s">
        <v>677</v>
      </c>
      <c r="B203" s="207" t="s">
        <v>35</v>
      </c>
      <c r="C203" s="16" t="s">
        <v>636</v>
      </c>
      <c r="D203" s="17">
        <v>250</v>
      </c>
      <c r="E203" s="17"/>
      <c r="F203" s="18"/>
    </row>
    <row r="204" spans="1:6">
      <c r="B204" s="205" t="s">
        <v>36</v>
      </c>
    </row>
    <row r="205" spans="1:6">
      <c r="B205" s="206"/>
    </row>
    <row r="206" spans="1:6">
      <c r="A206" s="4"/>
      <c r="B206" s="208" t="s">
        <v>37</v>
      </c>
      <c r="D206" s="6"/>
      <c r="E206" s="6"/>
      <c r="F206" s="7"/>
    </row>
    <row r="207" spans="1:6">
      <c r="B207" s="206"/>
    </row>
    <row r="208" spans="1:6" ht="30">
      <c r="A208" s="8" t="s">
        <v>634</v>
      </c>
      <c r="B208" s="205" t="s">
        <v>38</v>
      </c>
    </row>
    <row r="209" spans="1:6">
      <c r="B209" s="205" t="s">
        <v>39</v>
      </c>
      <c r="C209" s="2" t="s">
        <v>685</v>
      </c>
      <c r="D209" s="3">
        <v>5</v>
      </c>
    </row>
    <row r="210" spans="1:6">
      <c r="B210" s="205" t="s">
        <v>40</v>
      </c>
      <c r="C210" s="2" t="s">
        <v>685</v>
      </c>
      <c r="D210" s="3">
        <v>60</v>
      </c>
    </row>
    <row r="211" spans="1:6">
      <c r="B211" s="205" t="s">
        <v>41</v>
      </c>
      <c r="C211" s="2" t="s">
        <v>685</v>
      </c>
      <c r="D211" s="3">
        <v>40</v>
      </c>
    </row>
    <row r="212" spans="1:6">
      <c r="B212" s="206"/>
    </row>
    <row r="213" spans="1:6" ht="45">
      <c r="A213" s="14" t="s">
        <v>687</v>
      </c>
      <c r="B213" s="207" t="s">
        <v>42</v>
      </c>
      <c r="C213" s="16" t="s">
        <v>639</v>
      </c>
      <c r="D213" s="17">
        <v>20</v>
      </c>
      <c r="E213" s="17"/>
      <c r="F213" s="18"/>
    </row>
    <row r="214" spans="1:6">
      <c r="B214" s="205" t="s">
        <v>43</v>
      </c>
    </row>
    <row r="215" spans="1:6">
      <c r="B215" s="206"/>
    </row>
    <row r="216" spans="1:6">
      <c r="A216" s="4"/>
      <c r="B216" s="208" t="s">
        <v>44</v>
      </c>
      <c r="D216" s="6"/>
      <c r="E216" s="6"/>
      <c r="F216" s="7"/>
    </row>
    <row r="217" spans="1:6">
      <c r="B217" s="206"/>
    </row>
    <row r="218" spans="1:6" ht="60">
      <c r="A218" s="8" t="s">
        <v>634</v>
      </c>
      <c r="B218" s="205" t="s">
        <v>45</v>
      </c>
      <c r="C218" s="2" t="s">
        <v>639</v>
      </c>
      <c r="D218" s="3">
        <v>86</v>
      </c>
    </row>
    <row r="219" spans="1:6">
      <c r="B219" s="206"/>
    </row>
    <row r="220" spans="1:6" ht="60">
      <c r="A220" s="8" t="s">
        <v>637</v>
      </c>
      <c r="B220" s="205" t="s">
        <v>46</v>
      </c>
      <c r="C220" s="2" t="s">
        <v>639</v>
      </c>
      <c r="D220" s="3">
        <v>75</v>
      </c>
    </row>
    <row r="221" spans="1:6">
      <c r="B221" s="206"/>
    </row>
    <row r="222" spans="1:6" ht="45">
      <c r="A222" s="8" t="s">
        <v>640</v>
      </c>
      <c r="B222" s="205" t="s">
        <v>47</v>
      </c>
      <c r="C222" s="2" t="s">
        <v>639</v>
      </c>
      <c r="D222" s="3">
        <f>40*2.5*1.05</f>
        <v>105</v>
      </c>
    </row>
    <row r="223" spans="1:6">
      <c r="B223" s="206"/>
    </row>
    <row r="224" spans="1:6" ht="60">
      <c r="A224" s="8" t="s">
        <v>642</v>
      </c>
      <c r="B224" s="205" t="s">
        <v>48</v>
      </c>
      <c r="C224" s="2" t="s">
        <v>639</v>
      </c>
      <c r="D224" s="3">
        <f>76.56+7.04+8.51</f>
        <v>92.110000000000014</v>
      </c>
    </row>
    <row r="225" spans="1:6">
      <c r="A225" s="14"/>
      <c r="B225" s="207"/>
      <c r="C225" s="16"/>
      <c r="D225" s="17"/>
      <c r="E225" s="17"/>
      <c r="F225" s="18"/>
    </row>
    <row r="226" spans="1:6">
      <c r="B226" s="205" t="s">
        <v>49</v>
      </c>
    </row>
    <row r="227" spans="1:6">
      <c r="B227" s="206"/>
    </row>
    <row r="228" spans="1:6">
      <c r="A228" s="4"/>
      <c r="B228" s="208" t="s">
        <v>50</v>
      </c>
      <c r="D228" s="6"/>
      <c r="E228" s="6"/>
      <c r="F228" s="7"/>
    </row>
    <row r="229" spans="1:6">
      <c r="B229" s="206"/>
    </row>
    <row r="230" spans="1:6" ht="30">
      <c r="A230" s="8" t="s">
        <v>634</v>
      </c>
      <c r="B230" s="205" t="s">
        <v>51</v>
      </c>
      <c r="C230" s="2" t="s">
        <v>639</v>
      </c>
      <c r="D230" s="3">
        <v>180</v>
      </c>
    </row>
    <row r="231" spans="1:6">
      <c r="B231" s="206"/>
    </row>
    <row r="232" spans="1:6" ht="30">
      <c r="A232" s="8" t="s">
        <v>637</v>
      </c>
      <c r="B232" s="205" t="s">
        <v>52</v>
      </c>
      <c r="C232" s="2" t="s">
        <v>639</v>
      </c>
      <c r="D232" s="3">
        <f>D80</f>
        <v>197.5976</v>
      </c>
    </row>
    <row r="233" spans="1:6">
      <c r="B233" s="206"/>
    </row>
    <row r="234" spans="1:6" ht="30">
      <c r="A234" s="8" t="s">
        <v>640</v>
      </c>
      <c r="B234" s="205" t="s">
        <v>53</v>
      </c>
      <c r="C234" s="2" t="s">
        <v>639</v>
      </c>
      <c r="D234" s="3">
        <f>(14.77*4*3)+(8*4*3)+(12.88*3*4)+(3.6*3*8)</f>
        <v>514.20000000000005</v>
      </c>
    </row>
    <row r="235" spans="1:6">
      <c r="B235" s="206"/>
    </row>
    <row r="236" spans="1:6">
      <c r="A236" s="8" t="s">
        <v>642</v>
      </c>
      <c r="B236" s="205" t="s">
        <v>54</v>
      </c>
      <c r="C236" s="2" t="s">
        <v>639</v>
      </c>
      <c r="D236" s="3">
        <f>D232</f>
        <v>197.5976</v>
      </c>
    </row>
    <row r="237" spans="1:6">
      <c r="B237" s="206"/>
    </row>
    <row r="238" spans="1:6" ht="45">
      <c r="A238" s="8" t="s">
        <v>645</v>
      </c>
      <c r="B238" s="205" t="s">
        <v>55</v>
      </c>
      <c r="C238" s="2" t="s">
        <v>639</v>
      </c>
      <c r="D238" s="3">
        <f>D230+D234</f>
        <v>694.2</v>
      </c>
    </row>
    <row r="239" spans="1:6">
      <c r="B239" s="206"/>
    </row>
    <row r="240" spans="1:6" ht="165">
      <c r="A240" s="8" t="s">
        <v>658</v>
      </c>
      <c r="B240" s="205" t="s">
        <v>56</v>
      </c>
      <c r="C240" s="2" t="s">
        <v>639</v>
      </c>
      <c r="D240" s="3">
        <f>(14.77+14.77+15.18+15.18)*3.35</f>
        <v>200.66499999999999</v>
      </c>
    </row>
    <row r="241" spans="1:6">
      <c r="B241" s="206"/>
    </row>
    <row r="242" spans="1:6" ht="180">
      <c r="A242" s="8" t="s">
        <v>660</v>
      </c>
      <c r="B242" s="205" t="s">
        <v>57</v>
      </c>
      <c r="C242" s="2" t="s">
        <v>639</v>
      </c>
      <c r="D242" s="3">
        <f>(14.77+14.77+15.18+15.18)*0.55</f>
        <v>32.945</v>
      </c>
    </row>
    <row r="243" spans="1:6">
      <c r="A243" s="14"/>
      <c r="B243" s="207"/>
      <c r="C243" s="16"/>
      <c r="D243" s="17"/>
      <c r="E243" s="17"/>
      <c r="F243" s="18"/>
    </row>
    <row r="244" spans="1:6">
      <c r="B244" s="205" t="s">
        <v>58</v>
      </c>
    </row>
    <row r="245" spans="1:6">
      <c r="B245" s="205"/>
    </row>
    <row r="246" spans="1:6">
      <c r="B246" s="205"/>
    </row>
    <row r="247" spans="1:6">
      <c r="B247" s="205"/>
    </row>
    <row r="248" spans="1:6">
      <c r="B248" s="205"/>
    </row>
    <row r="249" spans="1:6">
      <c r="B249" s="205"/>
    </row>
    <row r="250" spans="1:6">
      <c r="B250" s="205"/>
    </row>
    <row r="251" spans="1:6">
      <c r="B251" s="205"/>
    </row>
    <row r="252" spans="1:6">
      <c r="B252" s="205"/>
    </row>
    <row r="253" spans="1:6">
      <c r="B253" s="205"/>
    </row>
    <row r="254" spans="1:6">
      <c r="B254" s="206"/>
    </row>
    <row r="255" spans="1:6">
      <c r="A255" s="4"/>
      <c r="B255" s="208" t="s">
        <v>59</v>
      </c>
      <c r="D255" s="6"/>
      <c r="E255" s="6"/>
      <c r="F255" s="7"/>
    </row>
    <row r="256" spans="1:6">
      <c r="B256" s="206"/>
    </row>
    <row r="257" spans="1:4" ht="105">
      <c r="A257" s="8" t="s">
        <v>634</v>
      </c>
      <c r="B257" s="205" t="s">
        <v>60</v>
      </c>
    </row>
    <row r="258" spans="1:4">
      <c r="B258" s="205" t="s">
        <v>61</v>
      </c>
      <c r="C258" s="2" t="s">
        <v>639</v>
      </c>
      <c r="D258" s="3">
        <v>150</v>
      </c>
    </row>
    <row r="259" spans="1:4">
      <c r="B259" s="205" t="s">
        <v>62</v>
      </c>
      <c r="C259" s="2" t="s">
        <v>636</v>
      </c>
      <c r="D259" s="3">
        <v>3</v>
      </c>
    </row>
    <row r="260" spans="1:4">
      <c r="B260" s="206"/>
    </row>
    <row r="261" spans="1:4" ht="210">
      <c r="A261" s="8" t="s">
        <v>637</v>
      </c>
      <c r="B261" s="205" t="s">
        <v>63</v>
      </c>
    </row>
    <row r="262" spans="1:4">
      <c r="B262" s="205" t="s">
        <v>64</v>
      </c>
      <c r="C262" s="2" t="s">
        <v>636</v>
      </c>
      <c r="D262" s="3">
        <v>1</v>
      </c>
    </row>
    <row r="263" spans="1:4">
      <c r="B263" s="205" t="s">
        <v>65</v>
      </c>
      <c r="C263" s="2" t="s">
        <v>636</v>
      </c>
      <c r="D263" s="3">
        <v>1</v>
      </c>
    </row>
    <row r="264" spans="1:4">
      <c r="B264" s="205" t="s">
        <v>66</v>
      </c>
      <c r="C264" s="2" t="s">
        <v>636</v>
      </c>
      <c r="D264" s="3">
        <v>1</v>
      </c>
    </row>
    <row r="265" spans="1:4">
      <c r="B265" s="205" t="s">
        <v>67</v>
      </c>
      <c r="C265" s="2" t="s">
        <v>636</v>
      </c>
      <c r="D265" s="3">
        <v>1</v>
      </c>
    </row>
    <row r="266" spans="1:4">
      <c r="B266" s="205" t="s">
        <v>68</v>
      </c>
      <c r="C266" s="2" t="s">
        <v>636</v>
      </c>
      <c r="D266" s="3">
        <v>1</v>
      </c>
    </row>
    <row r="267" spans="1:4">
      <c r="B267" s="205" t="s">
        <v>69</v>
      </c>
      <c r="C267" s="2" t="s">
        <v>636</v>
      </c>
      <c r="D267" s="3">
        <v>1</v>
      </c>
    </row>
    <row r="268" spans="1:4">
      <c r="B268" s="205" t="s">
        <v>70</v>
      </c>
      <c r="C268" s="2" t="s">
        <v>636</v>
      </c>
      <c r="D268" s="3">
        <v>2</v>
      </c>
    </row>
    <row r="269" spans="1:4">
      <c r="B269" s="205" t="s">
        <v>71</v>
      </c>
      <c r="C269" s="2" t="s">
        <v>639</v>
      </c>
      <c r="D269" s="3">
        <v>40</v>
      </c>
    </row>
    <row r="270" spans="1:4">
      <c r="B270" s="206"/>
    </row>
    <row r="271" spans="1:4" ht="60">
      <c r="A271" s="8" t="s">
        <v>640</v>
      </c>
      <c r="B271" s="205" t="s">
        <v>72</v>
      </c>
      <c r="C271" s="2" t="s">
        <v>685</v>
      </c>
      <c r="D271" s="3">
        <v>65</v>
      </c>
    </row>
    <row r="272" spans="1:4">
      <c r="B272" s="206"/>
    </row>
    <row r="273" spans="1:6" ht="45">
      <c r="A273" s="8" t="s">
        <v>642</v>
      </c>
      <c r="B273" s="205" t="s">
        <v>73</v>
      </c>
      <c r="C273" s="2" t="s">
        <v>639</v>
      </c>
      <c r="D273" s="3">
        <v>220</v>
      </c>
    </row>
    <row r="274" spans="1:6">
      <c r="B274" s="206"/>
    </row>
    <row r="275" spans="1:6" ht="45">
      <c r="A275" s="8" t="s">
        <v>645</v>
      </c>
      <c r="B275" s="205" t="s">
        <v>74</v>
      </c>
    </row>
    <row r="276" spans="1:6" ht="45">
      <c r="B276" s="210" t="s">
        <v>75</v>
      </c>
      <c r="C276" s="2" t="s">
        <v>639</v>
      </c>
      <c r="D276" s="3">
        <v>220</v>
      </c>
    </row>
    <row r="277" spans="1:6">
      <c r="A277" s="14"/>
      <c r="B277" s="207"/>
      <c r="C277" s="16"/>
      <c r="D277" s="17"/>
      <c r="E277" s="17"/>
      <c r="F277" s="18"/>
    </row>
    <row r="278" spans="1:6">
      <c r="B278" s="205" t="s">
        <v>76</v>
      </c>
    </row>
    <row r="279" spans="1:6">
      <c r="B279" s="206"/>
    </row>
    <row r="280" spans="1:6">
      <c r="A280" s="4"/>
      <c r="B280" s="208" t="s">
        <v>77</v>
      </c>
      <c r="D280" s="6"/>
      <c r="E280" s="6"/>
      <c r="F280" s="7"/>
    </row>
    <row r="281" spans="1:6">
      <c r="B281" s="206"/>
    </row>
    <row r="282" spans="1:6" ht="90">
      <c r="A282" s="8" t="s">
        <v>634</v>
      </c>
      <c r="B282" s="205" t="s">
        <v>78</v>
      </c>
      <c r="C282" s="2" t="s">
        <v>5</v>
      </c>
      <c r="D282" s="3">
        <v>6</v>
      </c>
    </row>
    <row r="283" spans="1:6">
      <c r="B283" s="206"/>
    </row>
    <row r="284" spans="1:6" ht="60">
      <c r="A284" s="8" t="s">
        <v>637</v>
      </c>
      <c r="B284" s="205" t="s">
        <v>79</v>
      </c>
      <c r="C284" s="2" t="s">
        <v>636</v>
      </c>
      <c r="D284" s="3">
        <v>1</v>
      </c>
    </row>
    <row r="285" spans="1:6">
      <c r="B285" s="206"/>
    </row>
    <row r="286" spans="1:6" ht="75">
      <c r="A286" s="8" t="s">
        <v>640</v>
      </c>
      <c r="B286" s="205" t="s">
        <v>80</v>
      </c>
      <c r="C286" s="2" t="s">
        <v>636</v>
      </c>
      <c r="D286" s="3">
        <v>1</v>
      </c>
    </row>
    <row r="287" spans="1:6">
      <c r="B287" s="206"/>
    </row>
    <row r="288" spans="1:6" ht="60">
      <c r="A288" s="8" t="s">
        <v>642</v>
      </c>
      <c r="B288" s="205" t="s">
        <v>81</v>
      </c>
    </row>
    <row r="289" spans="1:6">
      <c r="B289" s="205" t="s">
        <v>82</v>
      </c>
      <c r="C289" s="2" t="s">
        <v>685</v>
      </c>
      <c r="D289" s="3">
        <v>40</v>
      </c>
    </row>
    <row r="290" spans="1:6">
      <c r="B290" s="205" t="s">
        <v>83</v>
      </c>
      <c r="C290" s="2" t="s">
        <v>685</v>
      </c>
      <c r="D290" s="3">
        <v>14</v>
      </c>
    </row>
    <row r="291" spans="1:6">
      <c r="B291" s="206"/>
    </row>
    <row r="292" spans="1:6" ht="75">
      <c r="A292" s="8" t="s">
        <v>645</v>
      </c>
      <c r="B292" s="205" t="s">
        <v>84</v>
      </c>
    </row>
    <row r="293" spans="1:6">
      <c r="B293" s="205" t="s">
        <v>85</v>
      </c>
      <c r="C293" s="2" t="s">
        <v>685</v>
      </c>
      <c r="D293" s="3">
        <v>30</v>
      </c>
    </row>
    <row r="294" spans="1:6">
      <c r="B294" s="205" t="s">
        <v>86</v>
      </c>
      <c r="C294" s="2" t="s">
        <v>685</v>
      </c>
      <c r="D294" s="3">
        <v>17</v>
      </c>
    </row>
    <row r="295" spans="1:6">
      <c r="B295" s="205" t="s">
        <v>87</v>
      </c>
      <c r="C295" s="2" t="s">
        <v>685</v>
      </c>
      <c r="D295" s="3">
        <v>15</v>
      </c>
    </row>
    <row r="296" spans="1:6">
      <c r="B296" s="206"/>
    </row>
    <row r="297" spans="1:6" ht="45">
      <c r="A297" s="8" t="s">
        <v>658</v>
      </c>
      <c r="B297" s="205" t="s">
        <v>88</v>
      </c>
      <c r="C297" s="2" t="s">
        <v>5</v>
      </c>
      <c r="D297" s="3">
        <v>1</v>
      </c>
    </row>
    <row r="298" spans="1:6">
      <c r="A298" s="14"/>
      <c r="B298" s="207"/>
      <c r="C298" s="16"/>
      <c r="D298" s="17"/>
      <c r="E298" s="17"/>
      <c r="F298" s="18"/>
    </row>
    <row r="299" spans="1:6">
      <c r="B299" s="205" t="s">
        <v>89</v>
      </c>
    </row>
    <row r="300" spans="1:6">
      <c r="B300" s="206"/>
    </row>
    <row r="301" spans="1:6">
      <c r="A301" s="4"/>
      <c r="B301" s="208" t="s">
        <v>90</v>
      </c>
      <c r="D301" s="6"/>
      <c r="E301" s="6"/>
      <c r="F301" s="7"/>
    </row>
    <row r="302" spans="1:6">
      <c r="B302" s="206"/>
    </row>
    <row r="303" spans="1:6" ht="45">
      <c r="A303" s="8" t="s">
        <v>634</v>
      </c>
      <c r="B303" s="205" t="s">
        <v>91</v>
      </c>
      <c r="C303" s="2" t="s">
        <v>636</v>
      </c>
      <c r="D303" s="3">
        <v>1</v>
      </c>
    </row>
    <row r="304" spans="1:6">
      <c r="B304" s="206"/>
    </row>
    <row r="305" spans="1:6" ht="60">
      <c r="A305" s="8" t="s">
        <v>637</v>
      </c>
      <c r="B305" s="205" t="s">
        <v>92</v>
      </c>
      <c r="C305" s="2" t="s">
        <v>685</v>
      </c>
      <c r="D305" s="3">
        <v>7</v>
      </c>
    </row>
    <row r="306" spans="1:6">
      <c r="B306" s="206"/>
    </row>
    <row r="307" spans="1:6" ht="120">
      <c r="A307" s="8" t="s">
        <v>640</v>
      </c>
      <c r="B307" s="205" t="s">
        <v>93</v>
      </c>
      <c r="C307" s="2" t="s">
        <v>5</v>
      </c>
      <c r="D307" s="3">
        <v>1</v>
      </c>
    </row>
    <row r="308" spans="1:6">
      <c r="B308" s="205" t="s">
        <v>94</v>
      </c>
      <c r="C308" s="2" t="s">
        <v>685</v>
      </c>
      <c r="D308" s="3">
        <v>70</v>
      </c>
    </row>
    <row r="309" spans="1:6">
      <c r="B309" s="205" t="s">
        <v>95</v>
      </c>
      <c r="C309" s="2" t="s">
        <v>685</v>
      </c>
      <c r="D309" s="3">
        <v>7</v>
      </c>
    </row>
    <row r="310" spans="1:6">
      <c r="B310" s="206"/>
    </row>
    <row r="311" spans="1:6" ht="120">
      <c r="A311" s="8" t="s">
        <v>642</v>
      </c>
      <c r="B311" s="205" t="s">
        <v>96</v>
      </c>
    </row>
    <row r="312" spans="1:6">
      <c r="B312" s="205" t="s">
        <v>97</v>
      </c>
      <c r="C312" s="2" t="s">
        <v>685</v>
      </c>
      <c r="D312" s="3">
        <v>10</v>
      </c>
    </row>
    <row r="313" spans="1:6">
      <c r="B313" s="205" t="s">
        <v>98</v>
      </c>
      <c r="C313" s="2" t="s">
        <v>685</v>
      </c>
      <c r="D313" s="3">
        <v>42</v>
      </c>
    </row>
    <row r="314" spans="1:6">
      <c r="B314" s="205" t="s">
        <v>99</v>
      </c>
      <c r="C314" s="2" t="s">
        <v>685</v>
      </c>
      <c r="D314" s="3">
        <v>58</v>
      </c>
    </row>
    <row r="315" spans="1:6">
      <c r="B315" s="206"/>
    </row>
    <row r="316" spans="1:6" ht="45">
      <c r="A316" s="8" t="s">
        <v>642</v>
      </c>
      <c r="B316" s="205" t="s">
        <v>100</v>
      </c>
      <c r="C316" s="2" t="s">
        <v>636</v>
      </c>
      <c r="D316" s="3">
        <v>1</v>
      </c>
    </row>
    <row r="317" spans="1:6">
      <c r="B317" s="206"/>
    </row>
    <row r="318" spans="1:6" ht="30">
      <c r="A318" s="8" t="s">
        <v>645</v>
      </c>
      <c r="B318" s="205" t="s">
        <v>101</v>
      </c>
      <c r="C318" s="2" t="s">
        <v>5</v>
      </c>
      <c r="D318" s="3">
        <v>1</v>
      </c>
    </row>
    <row r="319" spans="1:6">
      <c r="A319" s="14"/>
      <c r="B319" s="207"/>
      <c r="C319" s="16"/>
      <c r="D319" s="17"/>
      <c r="E319" s="17"/>
      <c r="F319" s="18"/>
    </row>
    <row r="320" spans="1:6">
      <c r="B320" s="205" t="s">
        <v>102</v>
      </c>
    </row>
    <row r="321" spans="1:6">
      <c r="B321" s="205"/>
    </row>
    <row r="322" spans="1:6">
      <c r="B322" s="205"/>
    </row>
    <row r="323" spans="1:6">
      <c r="B323" s="205"/>
    </row>
    <row r="324" spans="1:6">
      <c r="B324" s="205"/>
    </row>
    <row r="325" spans="1:6">
      <c r="B325" s="205"/>
    </row>
    <row r="326" spans="1:6">
      <c r="B326" s="205"/>
    </row>
    <row r="327" spans="1:6">
      <c r="B327" s="205"/>
    </row>
    <row r="328" spans="1:6">
      <c r="B328" s="206"/>
    </row>
    <row r="329" spans="1:6">
      <c r="A329" s="4"/>
      <c r="B329" s="208" t="s">
        <v>103</v>
      </c>
      <c r="D329" s="6"/>
      <c r="E329" s="6"/>
      <c r="F329" s="7"/>
    </row>
    <row r="330" spans="1:6">
      <c r="B330" s="206"/>
    </row>
    <row r="331" spans="1:6" ht="90">
      <c r="A331" s="8" t="s">
        <v>634</v>
      </c>
      <c r="B331" s="205" t="s">
        <v>104</v>
      </c>
    </row>
    <row r="332" spans="1:6">
      <c r="B332" s="205" t="s">
        <v>105</v>
      </c>
      <c r="C332" s="2" t="s">
        <v>636</v>
      </c>
      <c r="D332" s="3">
        <v>3</v>
      </c>
    </row>
    <row r="333" spans="1:6">
      <c r="B333" s="205" t="s">
        <v>106</v>
      </c>
      <c r="C333" s="2" t="s">
        <v>636</v>
      </c>
      <c r="D333" s="3">
        <v>3</v>
      </c>
    </row>
    <row r="334" spans="1:6">
      <c r="B334" s="205" t="s">
        <v>107</v>
      </c>
      <c r="C334" s="2" t="s">
        <v>636</v>
      </c>
      <c r="D334" s="3">
        <v>6</v>
      </c>
    </row>
    <row r="335" spans="1:6">
      <c r="B335" s="205" t="s">
        <v>108</v>
      </c>
      <c r="C335" s="2" t="s">
        <v>636</v>
      </c>
      <c r="D335" s="3">
        <v>3</v>
      </c>
    </row>
    <row r="336" spans="1:6">
      <c r="B336" s="205" t="s">
        <v>108</v>
      </c>
      <c r="C336" s="2" t="s">
        <v>636</v>
      </c>
      <c r="D336" s="3">
        <v>3</v>
      </c>
    </row>
    <row r="337" spans="2:6">
      <c r="B337" s="205" t="s">
        <v>109</v>
      </c>
      <c r="C337" s="2" t="s">
        <v>636</v>
      </c>
      <c r="D337" s="3">
        <v>1</v>
      </c>
    </row>
    <row r="338" spans="2:6">
      <c r="B338" s="205" t="s">
        <v>110</v>
      </c>
      <c r="C338" s="2" t="s">
        <v>636</v>
      </c>
      <c r="D338" s="3">
        <v>6</v>
      </c>
    </row>
    <row r="339" spans="2:6">
      <c r="B339" s="205" t="s">
        <v>111</v>
      </c>
      <c r="C339" s="2" t="s">
        <v>636</v>
      </c>
      <c r="D339" s="3">
        <v>1</v>
      </c>
    </row>
    <row r="340" spans="2:6">
      <c r="B340" s="205" t="s">
        <v>112</v>
      </c>
      <c r="C340" s="2" t="s">
        <v>636</v>
      </c>
      <c r="D340" s="3">
        <v>2</v>
      </c>
    </row>
    <row r="341" spans="2:6">
      <c r="B341" s="205" t="s">
        <v>113</v>
      </c>
      <c r="C341" s="2" t="s">
        <v>636</v>
      </c>
      <c r="D341" s="3">
        <v>6</v>
      </c>
    </row>
    <row r="342" spans="2:6">
      <c r="B342" s="205" t="s">
        <v>114</v>
      </c>
      <c r="C342" s="2" t="s">
        <v>636</v>
      </c>
      <c r="D342" s="3">
        <v>1</v>
      </c>
    </row>
    <row r="343" spans="2:6">
      <c r="B343" s="205" t="s">
        <v>115</v>
      </c>
      <c r="C343" s="2" t="s">
        <v>636</v>
      </c>
      <c r="D343" s="3">
        <v>7</v>
      </c>
    </row>
    <row r="344" spans="2:6">
      <c r="B344" s="205" t="s">
        <v>116</v>
      </c>
      <c r="C344" s="2" t="s">
        <v>636</v>
      </c>
      <c r="D344" s="3">
        <v>6</v>
      </c>
    </row>
    <row r="345" spans="2:6">
      <c r="B345" s="205" t="s">
        <v>117</v>
      </c>
      <c r="C345" s="2" t="s">
        <v>636</v>
      </c>
      <c r="D345" s="3">
        <v>7</v>
      </c>
    </row>
    <row r="346" spans="2:6">
      <c r="B346" s="205" t="s">
        <v>118</v>
      </c>
      <c r="C346" s="2" t="s">
        <v>636</v>
      </c>
      <c r="D346" s="3">
        <v>7</v>
      </c>
    </row>
    <row r="347" spans="2:6">
      <c r="B347" s="205" t="s">
        <v>119</v>
      </c>
      <c r="C347" s="2" t="s">
        <v>636</v>
      </c>
      <c r="D347" s="3">
        <v>6</v>
      </c>
    </row>
    <row r="348" spans="2:6">
      <c r="B348" s="207"/>
      <c r="C348" s="16"/>
      <c r="D348" s="17"/>
      <c r="E348" s="17"/>
      <c r="F348" s="18"/>
    </row>
    <row r="349" spans="2:6">
      <c r="B349" s="205" t="s">
        <v>120</v>
      </c>
    </row>
    <row r="350" spans="2:6">
      <c r="B350" s="206"/>
    </row>
    <row r="351" spans="2:6">
      <c r="B351" s="206"/>
    </row>
    <row r="352" spans="2:6" ht="21">
      <c r="B352" s="211" t="s">
        <v>121</v>
      </c>
    </row>
    <row r="353" spans="1:6">
      <c r="F353" s="7"/>
    </row>
    <row r="354" spans="1:6">
      <c r="B354" s="208" t="s">
        <v>633</v>
      </c>
      <c r="F354" s="7"/>
    </row>
    <row r="355" spans="1:6">
      <c r="B355" s="208" t="s">
        <v>667</v>
      </c>
      <c r="F355" s="7"/>
    </row>
    <row r="356" spans="1:6">
      <c r="B356" s="212" t="s">
        <v>684</v>
      </c>
      <c r="C356" s="19"/>
      <c r="D356" s="19"/>
      <c r="F356" s="7"/>
    </row>
    <row r="357" spans="1:6">
      <c r="B357" s="208" t="s">
        <v>702</v>
      </c>
      <c r="F357" s="7"/>
    </row>
    <row r="358" spans="1:6">
      <c r="B358" s="208" t="s">
        <v>707</v>
      </c>
      <c r="F358" s="7"/>
    </row>
    <row r="359" spans="1:6">
      <c r="B359" s="208" t="s">
        <v>715</v>
      </c>
      <c r="F359" s="7"/>
    </row>
    <row r="360" spans="1:6">
      <c r="B360" s="208" t="s">
        <v>26</v>
      </c>
      <c r="F360" s="7"/>
    </row>
    <row r="361" spans="1:6">
      <c r="B361" s="208" t="s">
        <v>37</v>
      </c>
      <c r="F361" s="7"/>
    </row>
    <row r="362" spans="1:6">
      <c r="B362" s="208" t="s">
        <v>44</v>
      </c>
      <c r="F362" s="7"/>
    </row>
    <row r="363" spans="1:6">
      <c r="B363" s="208" t="s">
        <v>50</v>
      </c>
      <c r="F363" s="7"/>
    </row>
    <row r="364" spans="1:6">
      <c r="B364" s="208" t="s">
        <v>59</v>
      </c>
      <c r="F364" s="7"/>
    </row>
    <row r="365" spans="1:6">
      <c r="B365" s="208" t="s">
        <v>77</v>
      </c>
      <c r="F365" s="7"/>
    </row>
    <row r="366" spans="1:6">
      <c r="B366" s="208" t="s">
        <v>90</v>
      </c>
      <c r="F366" s="7"/>
    </row>
    <row r="367" spans="1:6">
      <c r="A367" s="14"/>
      <c r="B367" s="213" t="s">
        <v>103</v>
      </c>
      <c r="C367" s="16"/>
      <c r="D367" s="17"/>
      <c r="E367" s="17"/>
      <c r="F367" s="20"/>
    </row>
    <row r="368" spans="1:6">
      <c r="A368" s="4"/>
      <c r="B368" s="208" t="s">
        <v>122</v>
      </c>
      <c r="D368" s="6"/>
      <c r="E368" s="6"/>
      <c r="F368" s="7"/>
    </row>
    <row r="369" spans="1:6">
      <c r="A369" s="21"/>
      <c r="B369" s="213" t="s">
        <v>123</v>
      </c>
      <c r="C369" s="22"/>
      <c r="D369" s="23"/>
      <c r="E369" s="23"/>
      <c r="F369" s="20"/>
    </row>
    <row r="370" spans="1:6">
      <c r="B370" s="214" t="s">
        <v>336</v>
      </c>
    </row>
  </sheetData>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52"/>
  <sheetViews>
    <sheetView view="pageBreakPreview" zoomScale="150" zoomScaleSheetLayoutView="150" workbookViewId="0">
      <selection activeCell="G17" sqref="G17"/>
    </sheetView>
  </sheetViews>
  <sheetFormatPr defaultRowHeight="12.75"/>
  <cols>
    <col min="1" max="1" width="7.140625" style="60" customWidth="1"/>
    <col min="2" max="2" width="15.7109375" style="60" customWidth="1"/>
    <col min="3" max="3" width="2.28515625" style="60" customWidth="1"/>
    <col min="4" max="4" width="7.140625" style="60" customWidth="1"/>
    <col min="5" max="5" width="9.140625" style="60"/>
    <col min="6" max="6" width="45.7109375" style="60" customWidth="1"/>
    <col min="7" max="7" width="21" style="60" customWidth="1"/>
    <col min="8" max="16384" width="9.140625" style="60"/>
  </cols>
  <sheetData>
    <row r="1" spans="1:6">
      <c r="A1" s="59"/>
      <c r="B1" s="59"/>
      <c r="C1" s="59"/>
      <c r="D1" s="59"/>
      <c r="E1" s="59"/>
      <c r="F1" s="59"/>
    </row>
    <row r="2" spans="1:6">
      <c r="A2" s="59"/>
      <c r="B2" s="59"/>
      <c r="C2" s="59"/>
      <c r="D2" s="59"/>
      <c r="E2" s="59"/>
      <c r="F2" s="59"/>
    </row>
    <row r="3" spans="1:6" ht="12.75" customHeight="1">
      <c r="A3" s="59"/>
      <c r="B3" s="61" t="s">
        <v>139</v>
      </c>
      <c r="C3" s="59"/>
      <c r="D3" s="216" t="s">
        <v>140</v>
      </c>
      <c r="E3" s="216"/>
      <c r="F3" s="216"/>
    </row>
    <row r="4" spans="1:6" ht="12.75" customHeight="1">
      <c r="A4" s="59"/>
      <c r="B4" s="61"/>
      <c r="C4" s="59"/>
      <c r="D4" s="216" t="s">
        <v>141</v>
      </c>
      <c r="E4" s="216"/>
      <c r="F4" s="216"/>
    </row>
    <row r="5" spans="1:6" ht="12.75" customHeight="1">
      <c r="A5" s="59"/>
      <c r="B5" s="61" t="s">
        <v>142</v>
      </c>
      <c r="C5" s="59"/>
      <c r="D5" s="216" t="s">
        <v>143</v>
      </c>
      <c r="E5" s="216"/>
      <c r="F5" s="216"/>
    </row>
    <row r="6" spans="1:6" ht="15" customHeight="1">
      <c r="A6" s="59"/>
      <c r="B6" s="61" t="s">
        <v>144</v>
      </c>
      <c r="C6" s="59"/>
      <c r="D6" s="216" t="s">
        <v>145</v>
      </c>
      <c r="E6" s="216"/>
      <c r="F6" s="216"/>
    </row>
    <row r="7" spans="1:6" ht="15" customHeight="1">
      <c r="A7" s="59"/>
      <c r="B7" s="61"/>
      <c r="C7" s="59"/>
      <c r="D7" s="216" t="s">
        <v>146</v>
      </c>
      <c r="E7" s="216"/>
      <c r="F7" s="216"/>
    </row>
    <row r="8" spans="1:6" ht="15" customHeight="1">
      <c r="A8" s="59"/>
      <c r="B8" s="61" t="s">
        <v>147</v>
      </c>
      <c r="C8" s="59"/>
      <c r="D8" s="216" t="s">
        <v>136</v>
      </c>
      <c r="E8" s="216"/>
      <c r="F8" s="216"/>
    </row>
    <row r="9" spans="1:6" ht="12.75" customHeight="1">
      <c r="A9" s="59"/>
      <c r="B9" s="61" t="s">
        <v>148</v>
      </c>
      <c r="C9" s="59"/>
      <c r="D9" s="216" t="s">
        <v>149</v>
      </c>
      <c r="E9" s="216"/>
      <c r="F9" s="216"/>
    </row>
    <row r="10" spans="1:6" ht="12.75" customHeight="1">
      <c r="A10" s="59"/>
      <c r="B10" s="61" t="s">
        <v>150</v>
      </c>
      <c r="C10" s="59"/>
      <c r="D10" s="216" t="s">
        <v>151</v>
      </c>
      <c r="E10" s="216"/>
      <c r="F10" s="216"/>
    </row>
    <row r="11" spans="1:6" ht="12.75" customHeight="1">
      <c r="A11" s="59"/>
      <c r="B11" s="61" t="s">
        <v>152</v>
      </c>
      <c r="C11" s="59"/>
      <c r="D11" s="216" t="s">
        <v>153</v>
      </c>
      <c r="E11" s="216"/>
      <c r="F11" s="216"/>
    </row>
    <row r="12" spans="1:6" ht="12.75" customHeight="1">
      <c r="A12" s="59"/>
      <c r="B12" s="61" t="s">
        <v>154</v>
      </c>
      <c r="C12" s="59"/>
      <c r="D12" s="216" t="s">
        <v>153</v>
      </c>
      <c r="E12" s="216"/>
      <c r="F12" s="216"/>
    </row>
    <row r="13" spans="1:6">
      <c r="A13" s="59"/>
      <c r="B13" s="61"/>
      <c r="C13" s="61"/>
      <c r="D13" s="59"/>
      <c r="E13" s="59"/>
      <c r="F13" s="59"/>
    </row>
    <row r="14" spans="1:6">
      <c r="A14" s="59"/>
      <c r="B14" s="61"/>
      <c r="C14" s="61"/>
      <c r="D14" s="59"/>
      <c r="E14" s="59"/>
      <c r="F14" s="59"/>
    </row>
    <row r="15" spans="1:6">
      <c r="A15" s="59"/>
      <c r="B15" s="61"/>
      <c r="C15" s="61"/>
      <c r="D15" s="59"/>
      <c r="E15" s="59"/>
      <c r="F15" s="59"/>
    </row>
    <row r="16" spans="1:6">
      <c r="A16" s="59"/>
      <c r="B16" s="61"/>
      <c r="C16" s="61"/>
      <c r="D16" s="59"/>
      <c r="E16" s="59"/>
      <c r="F16" s="59"/>
    </row>
    <row r="17" spans="1:8">
      <c r="A17" s="59"/>
      <c r="B17" s="61"/>
      <c r="C17" s="61"/>
      <c r="D17" s="59"/>
      <c r="E17" s="59"/>
      <c r="F17" s="59"/>
    </row>
    <row r="18" spans="1:8">
      <c r="A18" s="59"/>
      <c r="B18" s="61"/>
      <c r="C18" s="61"/>
      <c r="D18" s="59"/>
      <c r="E18" s="59"/>
      <c r="F18" s="59"/>
    </row>
    <row r="19" spans="1:8">
      <c r="A19" s="59"/>
      <c r="B19" s="61"/>
      <c r="C19" s="61"/>
      <c r="D19" s="59"/>
      <c r="E19" s="59"/>
      <c r="F19" s="59"/>
    </row>
    <row r="20" spans="1:8">
      <c r="A20" s="59"/>
      <c r="B20" s="61"/>
      <c r="C20" s="61"/>
      <c r="D20" s="59"/>
      <c r="E20" s="59"/>
      <c r="F20" s="59"/>
    </row>
    <row r="21" spans="1:8">
      <c r="A21" s="59"/>
      <c r="B21" s="61"/>
      <c r="C21" s="61"/>
      <c r="D21" s="59"/>
      <c r="E21" s="59"/>
      <c r="F21" s="59"/>
    </row>
    <row r="22" spans="1:8">
      <c r="A22" s="59"/>
      <c r="B22" s="61"/>
      <c r="C22" s="61"/>
      <c r="D22" s="59"/>
      <c r="E22" s="59"/>
      <c r="F22" s="59"/>
    </row>
    <row r="23" spans="1:8">
      <c r="A23" s="59"/>
      <c r="B23" s="61"/>
      <c r="C23" s="61"/>
      <c r="D23" s="59"/>
      <c r="E23" s="59"/>
      <c r="F23" s="59"/>
    </row>
    <row r="24" spans="1:8">
      <c r="A24" s="59"/>
      <c r="B24" s="61"/>
      <c r="C24" s="61"/>
      <c r="D24" s="59"/>
      <c r="E24" s="59"/>
      <c r="F24" s="59"/>
    </row>
    <row r="25" spans="1:8">
      <c r="A25" s="59"/>
      <c r="B25" s="61"/>
      <c r="C25" s="61"/>
      <c r="D25" s="59"/>
      <c r="E25" s="59"/>
      <c r="F25" s="59"/>
    </row>
    <row r="26" spans="1:8" ht="12.75" customHeight="1">
      <c r="A26" s="59"/>
      <c r="B26" s="61"/>
      <c r="C26" s="62" t="s">
        <v>663</v>
      </c>
      <c r="D26" s="216" t="s">
        <v>132</v>
      </c>
      <c r="E26" s="216"/>
      <c r="F26" s="216"/>
    </row>
    <row r="27" spans="1:8" ht="15" customHeight="1">
      <c r="A27" s="59"/>
      <c r="B27" s="61"/>
      <c r="C27" s="61"/>
      <c r="D27" s="216" t="s">
        <v>155</v>
      </c>
      <c r="E27" s="216"/>
      <c r="F27" s="216"/>
      <c r="G27" s="63"/>
      <c r="H27" s="63"/>
    </row>
    <row r="28" spans="1:8">
      <c r="A28" s="59"/>
      <c r="B28" s="61"/>
      <c r="C28" s="61"/>
      <c r="D28" s="59" t="s">
        <v>156</v>
      </c>
      <c r="E28" s="59"/>
      <c r="F28" s="59"/>
      <c r="G28" s="64"/>
      <c r="H28" s="64"/>
    </row>
    <row r="29" spans="1:8">
      <c r="A29" s="59"/>
      <c r="B29" s="61"/>
      <c r="C29" s="61"/>
      <c r="D29" s="59"/>
      <c r="E29" s="59"/>
      <c r="F29" s="59"/>
    </row>
    <row r="30" spans="1:8">
      <c r="A30" s="59"/>
      <c r="B30" s="61"/>
      <c r="C30" s="61"/>
      <c r="D30" s="59"/>
      <c r="E30" s="59"/>
      <c r="F30" s="59"/>
    </row>
    <row r="31" spans="1:8">
      <c r="A31" s="59"/>
      <c r="B31" s="61"/>
      <c r="C31" s="61"/>
      <c r="D31" s="59"/>
      <c r="E31" s="59"/>
      <c r="F31" s="59"/>
    </row>
    <row r="32" spans="1:8">
      <c r="A32" s="59"/>
      <c r="B32" s="61"/>
      <c r="C32" s="61"/>
      <c r="D32" s="59"/>
      <c r="E32" s="59"/>
      <c r="F32" s="59"/>
    </row>
    <row r="33" spans="1:6">
      <c r="A33" s="59"/>
      <c r="B33" s="61"/>
      <c r="C33" s="61"/>
      <c r="D33" s="59"/>
      <c r="E33" s="59"/>
      <c r="F33" s="59"/>
    </row>
    <row r="34" spans="1:6">
      <c r="A34" s="59"/>
      <c r="B34" s="61"/>
      <c r="C34" s="61"/>
      <c r="D34" s="59"/>
      <c r="E34" s="59"/>
      <c r="F34" s="59"/>
    </row>
    <row r="35" spans="1:6">
      <c r="A35" s="59"/>
      <c r="B35" s="61"/>
      <c r="C35" s="61"/>
      <c r="D35" s="59"/>
      <c r="E35" s="59"/>
      <c r="F35" s="59"/>
    </row>
    <row r="36" spans="1:6">
      <c r="A36" s="65"/>
      <c r="B36" s="61"/>
      <c r="C36" s="61"/>
      <c r="D36" s="59"/>
      <c r="E36" s="59"/>
      <c r="F36" s="59"/>
    </row>
    <row r="37" spans="1:6">
      <c r="A37" s="59"/>
      <c r="B37" s="61"/>
      <c r="C37" s="61"/>
      <c r="D37" s="59"/>
      <c r="E37" s="59"/>
      <c r="F37" s="59"/>
    </row>
    <row r="38" spans="1:6">
      <c r="A38" s="59"/>
      <c r="B38" s="61"/>
      <c r="C38" s="61"/>
      <c r="D38" s="59"/>
      <c r="E38" s="59"/>
      <c r="F38" s="59"/>
    </row>
    <row r="39" spans="1:6">
      <c r="A39" s="59"/>
      <c r="B39" s="61"/>
      <c r="C39" s="61"/>
      <c r="D39" s="59"/>
      <c r="E39" s="59"/>
      <c r="F39" s="59"/>
    </row>
    <row r="40" spans="1:6">
      <c r="A40" s="59"/>
      <c r="B40" s="61"/>
      <c r="C40" s="61"/>
      <c r="D40" s="59"/>
      <c r="E40" s="59"/>
      <c r="F40" s="59"/>
    </row>
    <row r="41" spans="1:6">
      <c r="A41" s="59"/>
      <c r="B41" s="61"/>
      <c r="C41" s="61"/>
      <c r="D41" s="59"/>
      <c r="E41" s="59"/>
      <c r="F41" s="59"/>
    </row>
    <row r="42" spans="1:6">
      <c r="A42" s="59"/>
      <c r="B42" s="61"/>
      <c r="C42" s="61"/>
      <c r="D42" s="59" t="s">
        <v>157</v>
      </c>
      <c r="E42" s="59"/>
      <c r="F42" s="59"/>
    </row>
    <row r="43" spans="1:6">
      <c r="A43" s="59"/>
      <c r="B43" s="61"/>
      <c r="C43" s="61"/>
      <c r="D43" s="59" t="s">
        <v>158</v>
      </c>
      <c r="E43" s="59"/>
      <c r="F43" s="59"/>
    </row>
    <row r="44" spans="1:6">
      <c r="A44" s="59"/>
      <c r="B44" s="61"/>
      <c r="C44" s="61"/>
      <c r="D44" s="59"/>
      <c r="E44" s="59"/>
      <c r="F44" s="59"/>
    </row>
    <row r="45" spans="1:6">
      <c r="A45" s="59"/>
      <c r="B45" s="61"/>
      <c r="C45" s="61"/>
      <c r="D45" s="59"/>
      <c r="E45" s="59"/>
      <c r="F45" s="59"/>
    </row>
    <row r="46" spans="1:6">
      <c r="A46" s="59"/>
      <c r="B46" s="61"/>
      <c r="C46" s="61"/>
      <c r="D46" s="59"/>
      <c r="E46" s="59"/>
      <c r="F46" s="59"/>
    </row>
    <row r="47" spans="1:6">
      <c r="A47" s="59"/>
      <c r="B47" s="61"/>
      <c r="C47" s="61"/>
      <c r="D47" s="59"/>
      <c r="E47" s="59"/>
      <c r="F47" s="59"/>
    </row>
    <row r="48" spans="1:6">
      <c r="A48" s="59"/>
      <c r="B48" s="61"/>
      <c r="C48" s="61"/>
      <c r="D48" s="59"/>
      <c r="E48" s="59"/>
      <c r="F48" s="59"/>
    </row>
    <row r="49" spans="1:6">
      <c r="A49" s="59"/>
      <c r="B49" s="61"/>
      <c r="C49" s="61"/>
      <c r="D49" s="59"/>
      <c r="E49" s="59"/>
      <c r="F49" s="59"/>
    </row>
    <row r="50" spans="1:6">
      <c r="A50" s="59"/>
      <c r="B50" s="61"/>
      <c r="C50" s="61"/>
      <c r="D50" s="59"/>
      <c r="E50" s="59"/>
      <c r="F50" s="59"/>
    </row>
    <row r="51" spans="1:6">
      <c r="A51" s="59"/>
      <c r="B51" s="61"/>
      <c r="C51" s="61"/>
      <c r="D51" s="59"/>
      <c r="E51" s="59"/>
      <c r="F51" s="59"/>
    </row>
    <row r="52" spans="1:6">
      <c r="A52" s="59"/>
      <c r="B52" s="61"/>
      <c r="C52" s="61"/>
      <c r="D52" s="59" t="s">
        <v>159</v>
      </c>
      <c r="E52" s="59"/>
      <c r="F52" s="59"/>
    </row>
  </sheetData>
  <sheetProtection selectLockedCells="1" selectUnlockedCells="1"/>
  <mergeCells count="12">
    <mergeCell ref="D3:F3"/>
    <mergeCell ref="D4:F4"/>
    <mergeCell ref="D5:F5"/>
    <mergeCell ref="D6:F6"/>
    <mergeCell ref="D7:F7"/>
    <mergeCell ref="D27:F27"/>
    <mergeCell ref="D10:F10"/>
    <mergeCell ref="D11:F11"/>
    <mergeCell ref="D12:F12"/>
    <mergeCell ref="D26:F26"/>
    <mergeCell ref="D8:F8"/>
    <mergeCell ref="D9:F9"/>
  </mergeCells>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4.xml><?xml version="1.0" encoding="utf-8"?>
<worksheet xmlns="http://schemas.openxmlformats.org/spreadsheetml/2006/main" xmlns:r="http://schemas.openxmlformats.org/officeDocument/2006/relationships">
  <dimension ref="A1:F93"/>
  <sheetViews>
    <sheetView view="pageBreakPreview" topLeftCell="A52" zoomScale="125" zoomScaleSheetLayoutView="125" workbookViewId="0">
      <selection activeCell="H4" sqref="H4"/>
    </sheetView>
  </sheetViews>
  <sheetFormatPr defaultRowHeight="12"/>
  <cols>
    <col min="1" max="1" width="7.28515625" style="93" customWidth="1"/>
    <col min="2" max="2" width="40.7109375" style="94" customWidth="1"/>
    <col min="3" max="3" width="8.28515625" style="93" customWidth="1"/>
    <col min="4" max="4" width="8.7109375" style="95" customWidth="1"/>
    <col min="5" max="5" width="11" style="96" customWidth="1"/>
    <col min="6" max="6" width="11.140625" style="96" customWidth="1"/>
    <col min="7" max="16384" width="9.140625" style="97"/>
  </cols>
  <sheetData>
    <row r="1" spans="1:6" s="71" customFormat="1">
      <c r="A1" s="66"/>
      <c r="B1" s="67" t="s">
        <v>160</v>
      </c>
      <c r="C1" s="68"/>
      <c r="D1" s="69"/>
      <c r="E1" s="70"/>
      <c r="F1" s="70"/>
    </row>
    <row r="2" spans="1:6" s="71" customFormat="1" ht="24">
      <c r="A2" s="66"/>
      <c r="B2" s="67" t="s">
        <v>161</v>
      </c>
      <c r="C2" s="68"/>
      <c r="D2" s="69"/>
      <c r="E2" s="70"/>
      <c r="F2" s="70"/>
    </row>
    <row r="3" spans="1:6" s="71" customFormat="1" ht="48">
      <c r="A3" s="66"/>
      <c r="B3" s="67" t="s">
        <v>162</v>
      </c>
      <c r="C3" s="68"/>
      <c r="D3" s="69"/>
      <c r="E3" s="70"/>
      <c r="F3" s="70"/>
    </row>
    <row r="4" spans="1:6" s="71" customFormat="1">
      <c r="A4" s="66"/>
      <c r="B4" s="67" t="s">
        <v>163</v>
      </c>
      <c r="C4" s="68"/>
      <c r="D4" s="69"/>
      <c r="E4" s="70"/>
      <c r="F4" s="70"/>
    </row>
    <row r="5" spans="1:6" s="71" customFormat="1">
      <c r="A5" s="66"/>
      <c r="B5" s="67" t="s">
        <v>164</v>
      </c>
      <c r="C5" s="68"/>
      <c r="D5" s="69"/>
      <c r="E5" s="70"/>
      <c r="F5" s="70"/>
    </row>
    <row r="6" spans="1:6" s="73" customFormat="1">
      <c r="A6" s="66"/>
      <c r="B6" s="72" t="s">
        <v>165</v>
      </c>
      <c r="C6" s="68"/>
      <c r="D6" s="69"/>
      <c r="E6" s="70"/>
      <c r="F6" s="70"/>
    </row>
    <row r="7" spans="1:6" s="71" customFormat="1">
      <c r="A7" s="66"/>
      <c r="B7" s="67" t="s">
        <v>166</v>
      </c>
      <c r="C7" s="68"/>
      <c r="D7" s="69"/>
      <c r="E7" s="70"/>
      <c r="F7" s="70"/>
    </row>
    <row r="8" spans="1:6" s="73" customFormat="1">
      <c r="A8" s="66"/>
      <c r="B8" s="72" t="s">
        <v>167</v>
      </c>
      <c r="C8" s="68"/>
      <c r="D8" s="69"/>
      <c r="E8" s="70"/>
      <c r="F8" s="70"/>
    </row>
    <row r="9" spans="1:6" s="71" customFormat="1">
      <c r="A9" s="66"/>
      <c r="B9" s="67" t="s">
        <v>168</v>
      </c>
      <c r="C9" s="68"/>
      <c r="D9" s="69"/>
      <c r="E9" s="70"/>
      <c r="F9" s="70"/>
    </row>
    <row r="10" spans="1:6" s="71" customFormat="1">
      <c r="A10" s="66"/>
      <c r="B10" s="67" t="s">
        <v>169</v>
      </c>
      <c r="C10" s="68"/>
      <c r="D10" s="69"/>
      <c r="E10" s="70"/>
      <c r="F10" s="70"/>
    </row>
    <row r="11" spans="1:6" s="73" customFormat="1" ht="48">
      <c r="A11" s="66"/>
      <c r="B11" s="72" t="s">
        <v>170</v>
      </c>
      <c r="C11" s="68"/>
      <c r="D11" s="69"/>
      <c r="E11" s="70"/>
      <c r="F11" s="70"/>
    </row>
    <row r="12" spans="1:6" s="73" customFormat="1" ht="48">
      <c r="A12" s="66"/>
      <c r="B12" s="72" t="s">
        <v>171</v>
      </c>
      <c r="C12" s="68"/>
      <c r="D12" s="69"/>
      <c r="E12" s="70"/>
      <c r="F12" s="70"/>
    </row>
    <row r="13" spans="1:6" s="71" customFormat="1">
      <c r="A13" s="66"/>
      <c r="B13" s="67"/>
      <c r="C13" s="68"/>
      <c r="D13" s="69"/>
      <c r="E13" s="70"/>
      <c r="F13" s="70"/>
    </row>
    <row r="14" spans="1:6" s="71" customFormat="1" ht="12.75">
      <c r="A14" s="74" t="s">
        <v>634</v>
      </c>
      <c r="B14" s="75" t="s">
        <v>172</v>
      </c>
      <c r="C14" s="76"/>
      <c r="D14" s="77"/>
      <c r="E14" s="78"/>
      <c r="F14" s="78"/>
    </row>
    <row r="15" spans="1:6" s="71" customFormat="1">
      <c r="A15" s="66"/>
      <c r="B15" s="72"/>
      <c r="C15" s="68"/>
      <c r="D15" s="69"/>
      <c r="E15" s="79"/>
      <c r="F15" s="79"/>
    </row>
    <row r="16" spans="1:6" s="71" customFormat="1">
      <c r="A16" s="66" t="s">
        <v>173</v>
      </c>
      <c r="B16" s="72" t="s">
        <v>174</v>
      </c>
      <c r="C16" s="68" t="s">
        <v>685</v>
      </c>
      <c r="D16" s="69">
        <v>50</v>
      </c>
      <c r="E16" s="70"/>
      <c r="F16" s="70"/>
    </row>
    <row r="17" spans="1:6" s="71" customFormat="1">
      <c r="A17" s="66"/>
      <c r="B17" s="67"/>
      <c r="C17" s="68"/>
      <c r="D17" s="69"/>
      <c r="E17" s="70"/>
      <c r="F17" s="70"/>
    </row>
    <row r="18" spans="1:6" s="73" customFormat="1" ht="72">
      <c r="A18" s="66" t="s">
        <v>175</v>
      </c>
      <c r="B18" s="67" t="s">
        <v>176</v>
      </c>
      <c r="C18" s="68"/>
      <c r="D18" s="69"/>
      <c r="E18" s="79"/>
      <c r="F18" s="79"/>
    </row>
    <row r="19" spans="1:6" s="71" customFormat="1">
      <c r="A19" s="66"/>
      <c r="B19" s="67" t="s">
        <v>177</v>
      </c>
      <c r="C19" s="68" t="s">
        <v>644</v>
      </c>
      <c r="D19" s="69">
        <v>17.399999999999999</v>
      </c>
      <c r="E19" s="70"/>
      <c r="F19" s="70"/>
    </row>
    <row r="20" spans="1:6" s="73" customFormat="1">
      <c r="A20" s="66"/>
      <c r="B20" s="67" t="s">
        <v>178</v>
      </c>
      <c r="C20" s="68" t="s">
        <v>644</v>
      </c>
      <c r="D20" s="69">
        <v>11.6</v>
      </c>
      <c r="E20" s="70"/>
      <c r="F20" s="70"/>
    </row>
    <row r="21" spans="1:6" s="71" customFormat="1">
      <c r="A21" s="66"/>
      <c r="B21" s="67"/>
      <c r="C21" s="68"/>
      <c r="D21" s="69"/>
      <c r="E21" s="70"/>
      <c r="F21" s="70"/>
    </row>
    <row r="22" spans="1:6" s="71" customFormat="1" ht="24">
      <c r="A22" s="66" t="s">
        <v>179</v>
      </c>
      <c r="B22" s="72" t="s">
        <v>180</v>
      </c>
      <c r="C22" s="68" t="s">
        <v>639</v>
      </c>
      <c r="D22" s="69">
        <v>27</v>
      </c>
      <c r="E22" s="70"/>
      <c r="F22" s="70"/>
    </row>
    <row r="23" spans="1:6" s="73" customFormat="1">
      <c r="A23" s="66"/>
      <c r="B23" s="67"/>
      <c r="C23" s="68"/>
      <c r="D23" s="69"/>
      <c r="E23" s="70"/>
      <c r="F23" s="70"/>
    </row>
    <row r="24" spans="1:6" s="71" customFormat="1" ht="60">
      <c r="A24" s="66" t="s">
        <v>181</v>
      </c>
      <c r="B24" s="72" t="s">
        <v>182</v>
      </c>
      <c r="C24" s="68" t="s">
        <v>644</v>
      </c>
      <c r="D24" s="69">
        <v>6.8</v>
      </c>
      <c r="E24" s="70"/>
      <c r="F24" s="70"/>
    </row>
    <row r="25" spans="1:6" s="73" customFormat="1">
      <c r="A25" s="66"/>
      <c r="B25" s="67"/>
      <c r="C25" s="68"/>
      <c r="D25" s="69"/>
      <c r="E25" s="70"/>
      <c r="F25" s="70"/>
    </row>
    <row r="26" spans="1:6" s="73" customFormat="1" ht="24">
      <c r="A26" s="66" t="s">
        <v>183</v>
      </c>
      <c r="B26" s="72" t="s">
        <v>184</v>
      </c>
      <c r="C26" s="68" t="s">
        <v>644</v>
      </c>
      <c r="D26" s="69">
        <v>22.2</v>
      </c>
      <c r="E26" s="70"/>
      <c r="F26" s="70"/>
    </row>
    <row r="27" spans="1:6" s="73" customFormat="1">
      <c r="A27" s="66"/>
      <c r="B27" s="67"/>
      <c r="C27" s="68"/>
      <c r="D27" s="69"/>
      <c r="E27" s="70"/>
      <c r="F27" s="70"/>
    </row>
    <row r="28" spans="1:6" s="73" customFormat="1">
      <c r="A28" s="66" t="s">
        <v>185</v>
      </c>
      <c r="B28" s="72" t="s">
        <v>186</v>
      </c>
      <c r="C28" s="68" t="s">
        <v>644</v>
      </c>
      <c r="D28" s="69">
        <v>6.8</v>
      </c>
      <c r="E28" s="70"/>
      <c r="F28" s="70"/>
    </row>
    <row r="29" spans="1:6" s="73" customFormat="1">
      <c r="A29" s="66"/>
      <c r="B29" s="67"/>
      <c r="C29" s="68"/>
      <c r="D29" s="69"/>
      <c r="E29" s="70"/>
      <c r="F29" s="70"/>
    </row>
    <row r="30" spans="1:6" s="73" customFormat="1" ht="24">
      <c r="A30" s="66" t="s">
        <v>187</v>
      </c>
      <c r="B30" s="72" t="s">
        <v>188</v>
      </c>
      <c r="C30" s="68" t="s">
        <v>644</v>
      </c>
      <c r="D30" s="69">
        <v>0.3</v>
      </c>
      <c r="E30" s="70"/>
      <c r="F30" s="70"/>
    </row>
    <row r="31" spans="1:6" s="73" customFormat="1">
      <c r="A31" s="80"/>
      <c r="B31" s="81"/>
      <c r="C31" s="82"/>
      <c r="D31" s="83"/>
      <c r="E31" s="84"/>
      <c r="F31" s="85"/>
    </row>
    <row r="32" spans="1:6" s="73" customFormat="1">
      <c r="A32" s="86"/>
      <c r="B32" s="87"/>
      <c r="C32" s="86"/>
      <c r="D32" s="88"/>
      <c r="E32" s="89"/>
      <c r="F32" s="89"/>
    </row>
    <row r="33" spans="1:6" s="73" customFormat="1">
      <c r="A33" s="90" t="s">
        <v>634</v>
      </c>
      <c r="B33" s="91" t="s">
        <v>189</v>
      </c>
      <c r="C33" s="86"/>
      <c r="D33" s="88"/>
      <c r="E33" s="89"/>
      <c r="F33" s="92"/>
    </row>
    <row r="91" ht="11.25" customHeight="1"/>
    <row r="93" ht="11.25" customHeight="1"/>
  </sheetData>
  <sheetProtection selectLockedCells="1" selectUnlockedCells="1"/>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5.xml><?xml version="1.0" encoding="utf-8"?>
<worksheet xmlns="http://schemas.openxmlformats.org/spreadsheetml/2006/main" xmlns:r="http://schemas.openxmlformats.org/officeDocument/2006/relationships">
  <dimension ref="A1:G119"/>
  <sheetViews>
    <sheetView view="pageBreakPreview" topLeftCell="A49" zoomScale="125" zoomScaleSheetLayoutView="125" workbookViewId="0">
      <selection activeCell="I42" sqref="I42"/>
    </sheetView>
  </sheetViews>
  <sheetFormatPr defaultRowHeight="12"/>
  <cols>
    <col min="1" max="1" width="7.28515625" style="93" customWidth="1"/>
    <col min="2" max="2" width="40.7109375" style="94" customWidth="1"/>
    <col min="3" max="3" width="8.28515625" style="93" customWidth="1"/>
    <col min="4" max="4" width="8.7109375" style="95" customWidth="1"/>
    <col min="5" max="5" width="11" style="96" customWidth="1"/>
    <col min="6" max="6" width="11.140625" style="96" customWidth="1"/>
    <col min="7" max="16384" width="9.140625" style="97"/>
  </cols>
  <sheetData>
    <row r="1" spans="1:7" s="71" customFormat="1" ht="12.75">
      <c r="A1" s="74" t="s">
        <v>637</v>
      </c>
      <c r="B1" s="75" t="s">
        <v>190</v>
      </c>
      <c r="C1" s="76"/>
      <c r="D1" s="77"/>
      <c r="E1" s="78"/>
      <c r="F1" s="78"/>
    </row>
    <row r="2" spans="1:7" s="71" customFormat="1">
      <c r="A2" s="66"/>
      <c r="B2" s="217"/>
      <c r="C2" s="217"/>
      <c r="D2" s="69"/>
      <c r="E2" s="79"/>
      <c r="F2" s="79"/>
    </row>
    <row r="3" spans="1:7" s="71" customFormat="1" ht="156">
      <c r="A3" s="66" t="s">
        <v>191</v>
      </c>
      <c r="B3" s="72" t="s">
        <v>192</v>
      </c>
      <c r="C3" s="68"/>
      <c r="D3" s="69"/>
      <c r="E3" s="79"/>
      <c r="F3" s="79"/>
    </row>
    <row r="4" spans="1:7" s="71" customFormat="1">
      <c r="A4" s="66"/>
      <c r="B4" s="67" t="s">
        <v>193</v>
      </c>
      <c r="C4" s="68" t="s">
        <v>685</v>
      </c>
      <c r="D4" s="69">
        <v>5</v>
      </c>
      <c r="E4" s="70"/>
      <c r="F4" s="70"/>
    </row>
    <row r="5" spans="1:7" s="71" customFormat="1">
      <c r="A5" s="66"/>
      <c r="B5" s="67" t="s">
        <v>194</v>
      </c>
      <c r="C5" s="68" t="s">
        <v>685</v>
      </c>
      <c r="D5" s="69">
        <v>46</v>
      </c>
      <c r="E5" s="70"/>
      <c r="F5" s="70"/>
    </row>
    <row r="6" spans="1:7" s="71" customFormat="1">
      <c r="A6" s="66"/>
      <c r="B6" s="67" t="s">
        <v>195</v>
      </c>
      <c r="C6" s="68" t="s">
        <v>636</v>
      </c>
      <c r="D6" s="69">
        <v>1</v>
      </c>
      <c r="E6" s="70"/>
      <c r="F6" s="70"/>
    </row>
    <row r="7" spans="1:7" s="71" customFormat="1">
      <c r="A7" s="66"/>
      <c r="B7" s="67" t="s">
        <v>196</v>
      </c>
      <c r="C7" s="68" t="s">
        <v>636</v>
      </c>
      <c r="D7" s="69">
        <v>3</v>
      </c>
      <c r="E7" s="70"/>
      <c r="F7" s="70"/>
    </row>
    <row r="8" spans="1:7" s="71" customFormat="1">
      <c r="A8" s="66"/>
      <c r="B8" s="67" t="s">
        <v>197</v>
      </c>
      <c r="C8" s="68" t="s">
        <v>636</v>
      </c>
      <c r="D8" s="69">
        <v>1</v>
      </c>
      <c r="E8" s="70"/>
      <c r="F8" s="70"/>
    </row>
    <row r="9" spans="1:7" s="71" customFormat="1">
      <c r="A9" s="66"/>
      <c r="B9" s="67" t="s">
        <v>198</v>
      </c>
      <c r="C9" s="68" t="s">
        <v>636</v>
      </c>
      <c r="D9" s="69">
        <v>1</v>
      </c>
      <c r="E9" s="70"/>
      <c r="F9" s="70"/>
    </row>
    <row r="10" spans="1:7" s="71" customFormat="1">
      <c r="A10" s="66"/>
      <c r="B10" s="67" t="s">
        <v>199</v>
      </c>
      <c r="C10" s="68" t="s">
        <v>636</v>
      </c>
      <c r="D10" s="69">
        <v>2</v>
      </c>
      <c r="E10" s="70"/>
      <c r="F10" s="70"/>
    </row>
    <row r="11" spans="1:7" s="73" customFormat="1" ht="12.75">
      <c r="A11" s="66"/>
      <c r="B11" s="67" t="s">
        <v>200</v>
      </c>
      <c r="C11" s="68" t="s">
        <v>685</v>
      </c>
      <c r="D11" s="69">
        <v>2</v>
      </c>
      <c r="E11" s="70"/>
      <c r="F11" s="70"/>
    </row>
    <row r="12" spans="1:7" s="71" customFormat="1">
      <c r="A12" s="66"/>
      <c r="B12" s="67"/>
      <c r="C12" s="68"/>
      <c r="D12" s="69"/>
      <c r="E12" s="70"/>
      <c r="F12" s="70"/>
    </row>
    <row r="13" spans="1:7" s="73" customFormat="1" ht="24">
      <c r="A13" s="66" t="s">
        <v>201</v>
      </c>
      <c r="B13" s="72" t="s">
        <v>202</v>
      </c>
      <c r="C13" s="68"/>
      <c r="D13" s="69"/>
      <c r="E13" s="79"/>
      <c r="F13" s="79"/>
      <c r="G13" s="98"/>
    </row>
    <row r="14" spans="1:7" s="73" customFormat="1" ht="72">
      <c r="A14" s="66"/>
      <c r="B14" s="72" t="s">
        <v>203</v>
      </c>
      <c r="C14" s="68"/>
      <c r="D14" s="69"/>
      <c r="E14" s="79"/>
      <c r="F14" s="79"/>
      <c r="G14" s="98"/>
    </row>
    <row r="15" spans="1:7" s="73" customFormat="1">
      <c r="A15" s="66"/>
      <c r="B15" s="67" t="s">
        <v>204</v>
      </c>
      <c r="C15" s="68" t="s">
        <v>685</v>
      </c>
      <c r="D15" s="69">
        <v>1.5</v>
      </c>
      <c r="E15" s="70"/>
      <c r="F15" s="70"/>
      <c r="G15" s="98"/>
    </row>
    <row r="16" spans="1:7" s="71" customFormat="1">
      <c r="A16" s="66"/>
      <c r="B16" s="67"/>
      <c r="C16" s="68"/>
      <c r="D16" s="69"/>
      <c r="E16" s="70"/>
      <c r="F16" s="70"/>
    </row>
    <row r="17" spans="1:6" s="73" customFormat="1" ht="48">
      <c r="A17" s="66" t="s">
        <v>205</v>
      </c>
      <c r="B17" s="72" t="s">
        <v>206</v>
      </c>
      <c r="C17" s="68"/>
      <c r="D17" s="69"/>
      <c r="E17" s="79"/>
      <c r="F17" s="79"/>
    </row>
    <row r="18" spans="1:6" s="73" customFormat="1" ht="72">
      <c r="A18" s="66"/>
      <c r="B18" s="72" t="s">
        <v>203</v>
      </c>
      <c r="C18" s="68"/>
      <c r="D18" s="69"/>
      <c r="E18" s="79"/>
      <c r="F18" s="79"/>
    </row>
    <row r="19" spans="1:6" s="73" customFormat="1">
      <c r="A19" s="66"/>
      <c r="B19" s="67" t="s">
        <v>207</v>
      </c>
      <c r="C19" s="68" t="s">
        <v>685</v>
      </c>
      <c r="D19" s="69">
        <v>2.7</v>
      </c>
      <c r="E19" s="70"/>
      <c r="F19" s="70"/>
    </row>
    <row r="20" spans="1:6" s="73" customFormat="1">
      <c r="A20" s="66"/>
      <c r="B20" s="67" t="s">
        <v>208</v>
      </c>
      <c r="C20" s="68" t="s">
        <v>685</v>
      </c>
      <c r="D20" s="69">
        <v>1.4</v>
      </c>
      <c r="E20" s="70"/>
      <c r="F20" s="70"/>
    </row>
    <row r="21" spans="1:6" s="73" customFormat="1">
      <c r="A21" s="66"/>
      <c r="B21" s="67" t="s">
        <v>209</v>
      </c>
      <c r="C21" s="68" t="s">
        <v>636</v>
      </c>
      <c r="D21" s="69">
        <v>2</v>
      </c>
      <c r="E21" s="70"/>
      <c r="F21" s="70"/>
    </row>
    <row r="22" spans="1:6" s="73" customFormat="1">
      <c r="A22" s="66"/>
      <c r="B22" s="67" t="s">
        <v>210</v>
      </c>
      <c r="C22" s="68" t="s">
        <v>636</v>
      </c>
      <c r="D22" s="69">
        <v>1</v>
      </c>
      <c r="E22" s="70"/>
      <c r="F22" s="70"/>
    </row>
    <row r="23" spans="1:6" s="73" customFormat="1">
      <c r="A23" s="66"/>
      <c r="B23" s="67"/>
      <c r="C23" s="68"/>
      <c r="D23" s="69"/>
      <c r="E23" s="70"/>
      <c r="F23" s="70"/>
    </row>
    <row r="24" spans="1:6" s="73" customFormat="1" ht="120">
      <c r="A24" s="66" t="s">
        <v>211</v>
      </c>
      <c r="B24" s="72" t="s">
        <v>212</v>
      </c>
      <c r="C24" s="68"/>
      <c r="D24" s="69"/>
      <c r="E24" s="79"/>
      <c r="F24" s="79"/>
    </row>
    <row r="25" spans="1:6" s="73" customFormat="1">
      <c r="A25" s="66"/>
      <c r="B25" s="67" t="s">
        <v>213</v>
      </c>
      <c r="C25" s="68" t="s">
        <v>685</v>
      </c>
      <c r="D25" s="69">
        <v>1.6</v>
      </c>
      <c r="E25" s="70"/>
      <c r="F25" s="70"/>
    </row>
    <row r="26" spans="1:6" s="73" customFormat="1">
      <c r="A26" s="66"/>
      <c r="B26" s="67" t="s">
        <v>214</v>
      </c>
      <c r="C26" s="68" t="s">
        <v>685</v>
      </c>
      <c r="D26" s="69">
        <v>2.2000000000000002</v>
      </c>
      <c r="E26" s="70"/>
      <c r="F26" s="70"/>
    </row>
    <row r="27" spans="1:6" s="73" customFormat="1">
      <c r="A27" s="66"/>
      <c r="B27" s="67" t="s">
        <v>207</v>
      </c>
      <c r="C27" s="68" t="s">
        <v>685</v>
      </c>
      <c r="D27" s="69">
        <v>2.2999999999999998</v>
      </c>
      <c r="E27" s="70"/>
      <c r="F27" s="70"/>
    </row>
    <row r="28" spans="1:6" s="73" customFormat="1">
      <c r="A28" s="66"/>
      <c r="B28" s="67" t="s">
        <v>209</v>
      </c>
      <c r="C28" s="68" t="s">
        <v>636</v>
      </c>
      <c r="D28" s="69">
        <v>4</v>
      </c>
      <c r="E28" s="70"/>
      <c r="F28" s="70"/>
    </row>
    <row r="29" spans="1:6" s="73" customFormat="1">
      <c r="A29" s="66"/>
      <c r="B29" s="67" t="s">
        <v>215</v>
      </c>
      <c r="C29" s="68" t="s">
        <v>685</v>
      </c>
      <c r="D29" s="69">
        <v>1</v>
      </c>
      <c r="E29" s="70"/>
      <c r="F29" s="70"/>
    </row>
    <row r="30" spans="1:6" s="73" customFormat="1">
      <c r="A30" s="66"/>
      <c r="B30" s="67"/>
      <c r="C30" s="68"/>
      <c r="D30" s="69"/>
      <c r="E30" s="70"/>
      <c r="F30" s="70"/>
    </row>
    <row r="31" spans="1:6" s="73" customFormat="1" ht="96">
      <c r="A31" s="66" t="s">
        <v>216</v>
      </c>
      <c r="B31" s="72" t="s">
        <v>217</v>
      </c>
      <c r="C31" s="68" t="s">
        <v>639</v>
      </c>
      <c r="D31" s="69">
        <v>0.6</v>
      </c>
      <c r="E31" s="70"/>
      <c r="F31" s="70"/>
    </row>
    <row r="32" spans="1:6" s="73" customFormat="1">
      <c r="A32" s="66"/>
      <c r="B32" s="67"/>
      <c r="C32" s="68"/>
      <c r="D32" s="69"/>
      <c r="E32" s="70"/>
      <c r="F32" s="70"/>
    </row>
    <row r="33" spans="1:6" s="73" customFormat="1" ht="36">
      <c r="A33" s="66" t="s">
        <v>218</v>
      </c>
      <c r="B33" s="72" t="s">
        <v>219</v>
      </c>
      <c r="C33" s="68" t="s">
        <v>636</v>
      </c>
      <c r="D33" s="69">
        <v>1</v>
      </c>
      <c r="E33" s="70"/>
      <c r="F33" s="70"/>
    </row>
    <row r="34" spans="1:6" s="73" customFormat="1">
      <c r="A34" s="99"/>
      <c r="B34" s="67"/>
      <c r="C34" s="68"/>
      <c r="D34" s="69"/>
      <c r="E34" s="70"/>
      <c r="F34" s="70"/>
    </row>
    <row r="35" spans="1:6" s="73" customFormat="1" ht="72">
      <c r="A35" s="66" t="s">
        <v>220</v>
      </c>
      <c r="B35" s="67" t="s">
        <v>221</v>
      </c>
      <c r="C35" s="68" t="s">
        <v>636</v>
      </c>
      <c r="D35" s="69">
        <v>1</v>
      </c>
      <c r="E35" s="70"/>
      <c r="F35" s="70"/>
    </row>
    <row r="36" spans="1:6" s="73" customFormat="1">
      <c r="A36" s="66"/>
      <c r="B36" s="67"/>
      <c r="C36" s="68"/>
      <c r="D36" s="69"/>
      <c r="E36" s="70"/>
      <c r="F36" s="70"/>
    </row>
    <row r="37" spans="1:6" s="73" customFormat="1" ht="48">
      <c r="A37" s="66" t="s">
        <v>222</v>
      </c>
      <c r="B37" s="67" t="s">
        <v>223</v>
      </c>
      <c r="C37" s="68" t="s">
        <v>636</v>
      </c>
      <c r="D37" s="69">
        <v>1</v>
      </c>
      <c r="E37" s="70"/>
      <c r="F37" s="70"/>
    </row>
    <row r="38" spans="1:6" s="73" customFormat="1">
      <c r="A38" s="66"/>
      <c r="B38" s="67"/>
      <c r="C38" s="68"/>
      <c r="D38" s="69"/>
      <c r="E38" s="70"/>
      <c r="F38" s="70"/>
    </row>
    <row r="39" spans="1:6" s="73" customFormat="1" ht="48">
      <c r="A39" s="66" t="s">
        <v>224</v>
      </c>
      <c r="B39" s="72" t="s">
        <v>225</v>
      </c>
      <c r="C39" s="68"/>
      <c r="D39" s="69"/>
      <c r="E39" s="79"/>
      <c r="F39" s="79"/>
    </row>
    <row r="40" spans="1:6" s="73" customFormat="1" ht="60">
      <c r="A40" s="66"/>
      <c r="B40" s="67" t="s">
        <v>226</v>
      </c>
      <c r="C40" s="68"/>
      <c r="D40" s="69"/>
      <c r="E40" s="79"/>
      <c r="F40" s="79"/>
    </row>
    <row r="41" spans="1:6" s="73" customFormat="1" ht="24">
      <c r="A41" s="66"/>
      <c r="B41" s="67" t="s">
        <v>227</v>
      </c>
      <c r="C41" s="68"/>
      <c r="D41" s="69"/>
      <c r="E41" s="79"/>
      <c r="F41" s="79"/>
    </row>
    <row r="42" spans="1:6" s="73" customFormat="1" ht="60">
      <c r="A42" s="66"/>
      <c r="B42" s="100" t="s">
        <v>228</v>
      </c>
      <c r="C42" s="68" t="s">
        <v>636</v>
      </c>
      <c r="D42" s="69">
        <v>1</v>
      </c>
      <c r="E42" s="70"/>
      <c r="F42" s="70"/>
    </row>
    <row r="43" spans="1:6" s="73" customFormat="1">
      <c r="A43" s="66"/>
      <c r="B43" s="67"/>
      <c r="C43" s="68"/>
      <c r="D43" s="69"/>
      <c r="E43" s="70"/>
      <c r="F43" s="70"/>
    </row>
    <row r="44" spans="1:6" s="73" customFormat="1" ht="24">
      <c r="A44" s="66" t="s">
        <v>229</v>
      </c>
      <c r="B44" s="72" t="s">
        <v>230</v>
      </c>
      <c r="C44" s="68"/>
      <c r="D44" s="69"/>
      <c r="E44" s="79"/>
      <c r="F44" s="79"/>
    </row>
    <row r="45" spans="1:6" s="73" customFormat="1">
      <c r="A45" s="66"/>
      <c r="B45" s="67" t="s">
        <v>231</v>
      </c>
      <c r="C45" s="68" t="s">
        <v>636</v>
      </c>
      <c r="D45" s="69">
        <v>1</v>
      </c>
      <c r="E45" s="70"/>
      <c r="F45" s="70"/>
    </row>
    <row r="46" spans="1:6" s="73" customFormat="1">
      <c r="A46" s="66"/>
      <c r="B46" s="67"/>
      <c r="C46" s="68"/>
      <c r="D46" s="69"/>
      <c r="E46" s="70"/>
      <c r="F46" s="70"/>
    </row>
    <row r="47" spans="1:6" s="73" customFormat="1" ht="24">
      <c r="A47" s="66" t="s">
        <v>232</v>
      </c>
      <c r="B47" s="72" t="s">
        <v>233</v>
      </c>
      <c r="C47" s="68"/>
      <c r="D47" s="69"/>
      <c r="E47" s="79"/>
      <c r="F47" s="79"/>
    </row>
    <row r="48" spans="1:6" s="73" customFormat="1">
      <c r="A48" s="66"/>
      <c r="B48" s="67" t="s">
        <v>231</v>
      </c>
      <c r="C48" s="68" t="s">
        <v>636</v>
      </c>
      <c r="D48" s="69">
        <v>1</v>
      </c>
      <c r="E48" s="70"/>
      <c r="F48" s="70"/>
    </row>
    <row r="49" spans="1:6" s="73" customFormat="1">
      <c r="A49" s="66"/>
      <c r="B49" s="67" t="s">
        <v>234</v>
      </c>
      <c r="C49" s="68" t="s">
        <v>636</v>
      </c>
      <c r="D49" s="69">
        <v>1</v>
      </c>
      <c r="E49" s="70"/>
      <c r="F49" s="70"/>
    </row>
    <row r="50" spans="1:6" s="73" customFormat="1">
      <c r="A50" s="66"/>
      <c r="B50" s="67" t="s">
        <v>235</v>
      </c>
      <c r="C50" s="68" t="s">
        <v>636</v>
      </c>
      <c r="D50" s="69">
        <v>1</v>
      </c>
      <c r="E50" s="70"/>
      <c r="F50" s="70"/>
    </row>
    <row r="51" spans="1:6" s="73" customFormat="1">
      <c r="A51" s="66"/>
      <c r="B51" s="67"/>
      <c r="C51" s="68"/>
      <c r="D51" s="69"/>
      <c r="E51" s="70"/>
      <c r="F51" s="70"/>
    </row>
    <row r="52" spans="1:6" s="73" customFormat="1" ht="24">
      <c r="A52" s="66" t="s">
        <v>236</v>
      </c>
      <c r="B52" s="72" t="s">
        <v>237</v>
      </c>
      <c r="C52" s="68" t="s">
        <v>636</v>
      </c>
      <c r="D52" s="69">
        <v>2</v>
      </c>
      <c r="E52" s="70"/>
      <c r="F52" s="70"/>
    </row>
    <row r="53" spans="1:6" s="73" customFormat="1">
      <c r="A53" s="66"/>
      <c r="B53" s="67"/>
    </row>
    <row r="54" spans="1:6" s="73" customFormat="1" ht="48">
      <c r="A54" s="66" t="s">
        <v>238</v>
      </c>
      <c r="B54" s="72" t="s">
        <v>239</v>
      </c>
      <c r="C54" s="68"/>
      <c r="D54" s="69"/>
      <c r="E54" s="79"/>
      <c r="F54" s="79"/>
    </row>
    <row r="55" spans="1:6" s="73" customFormat="1">
      <c r="A55" s="66"/>
      <c r="B55" s="67"/>
      <c r="C55" s="68" t="s">
        <v>665</v>
      </c>
      <c r="D55" s="69">
        <v>1</v>
      </c>
      <c r="E55" s="70"/>
      <c r="F55" s="70"/>
    </row>
    <row r="56" spans="1:6" s="73" customFormat="1">
      <c r="A56" s="66"/>
      <c r="B56" s="67"/>
    </row>
    <row r="57" spans="1:6" s="73" customFormat="1">
      <c r="A57" s="80"/>
      <c r="B57" s="81"/>
      <c r="C57" s="82"/>
      <c r="D57" s="83"/>
      <c r="E57" s="84"/>
      <c r="F57" s="85"/>
    </row>
    <row r="58" spans="1:6" s="73" customFormat="1">
      <c r="A58" s="86"/>
      <c r="B58" s="87"/>
      <c r="C58" s="86"/>
      <c r="D58" s="88"/>
      <c r="E58" s="89"/>
      <c r="F58" s="89"/>
    </row>
    <row r="59" spans="1:6" s="73" customFormat="1">
      <c r="A59" s="90" t="s">
        <v>637</v>
      </c>
      <c r="B59" s="91" t="s">
        <v>240</v>
      </c>
      <c r="C59" s="86"/>
      <c r="D59" s="88"/>
      <c r="E59" s="89"/>
      <c r="F59" s="92"/>
    </row>
    <row r="117" ht="11.25" customHeight="1"/>
    <row r="119" ht="11.25" customHeight="1"/>
  </sheetData>
  <sheetProtection selectLockedCells="1" selectUnlockedCells="1"/>
  <mergeCells count="1">
    <mergeCell ref="B2:C2"/>
  </mergeCells>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rowBreaks count="2" manualBreakCount="2">
    <brk id="23" max="16383" man="1"/>
    <brk id="43" max="16383" man="1"/>
  </rowBreaks>
</worksheet>
</file>

<file path=xl/worksheets/sheet6.xml><?xml version="1.0" encoding="utf-8"?>
<worksheet xmlns="http://schemas.openxmlformats.org/spreadsheetml/2006/main" xmlns:r="http://schemas.openxmlformats.org/officeDocument/2006/relationships">
  <dimension ref="A1:F154"/>
  <sheetViews>
    <sheetView view="pageBreakPreview" topLeftCell="A91" zoomScale="125" zoomScaleSheetLayoutView="125" workbookViewId="0">
      <selection activeCell="H4" sqref="H4"/>
    </sheetView>
  </sheetViews>
  <sheetFormatPr defaultRowHeight="12"/>
  <cols>
    <col min="1" max="1" width="7.28515625" style="93" customWidth="1"/>
    <col min="2" max="2" width="40.7109375" style="94" customWidth="1"/>
    <col min="3" max="3" width="8.28515625" style="93" customWidth="1"/>
    <col min="4" max="4" width="8.7109375" style="95" customWidth="1"/>
    <col min="5" max="5" width="11" style="96" customWidth="1"/>
    <col min="6" max="6" width="11.140625" style="96" customWidth="1"/>
    <col min="7" max="16384" width="9.140625" style="97"/>
  </cols>
  <sheetData>
    <row r="1" spans="1:6" s="71" customFormat="1" ht="12.75">
      <c r="A1" s="74" t="s">
        <v>640</v>
      </c>
      <c r="B1" s="75" t="s">
        <v>241</v>
      </c>
      <c r="C1" s="76"/>
      <c r="D1" s="77"/>
      <c r="E1" s="78"/>
      <c r="F1" s="78"/>
    </row>
    <row r="2" spans="1:6" s="71" customFormat="1">
      <c r="A2" s="66"/>
      <c r="B2" s="217"/>
      <c r="C2" s="217"/>
      <c r="D2" s="69"/>
      <c r="E2" s="79"/>
      <c r="F2" s="79"/>
    </row>
    <row r="3" spans="1:6" s="73" customFormat="1" ht="48">
      <c r="A3" s="101" t="s">
        <v>242</v>
      </c>
      <c r="B3" s="72" t="s">
        <v>243</v>
      </c>
      <c r="C3" s="68"/>
      <c r="D3" s="69"/>
      <c r="E3" s="79"/>
      <c r="F3" s="79"/>
    </row>
    <row r="4" spans="1:6" s="73" customFormat="1" ht="48">
      <c r="A4" s="101"/>
      <c r="B4" s="72" t="s">
        <v>244</v>
      </c>
      <c r="C4" s="68"/>
      <c r="D4" s="69"/>
      <c r="E4" s="79"/>
      <c r="F4" s="79"/>
    </row>
    <row r="5" spans="1:6" s="73" customFormat="1" ht="48">
      <c r="A5" s="101"/>
      <c r="B5" s="72" t="s">
        <v>245</v>
      </c>
      <c r="C5" s="68"/>
      <c r="D5" s="69"/>
      <c r="E5" s="79"/>
      <c r="F5" s="79"/>
    </row>
    <row r="6" spans="1:6" s="73" customFormat="1" ht="24">
      <c r="A6" s="66"/>
      <c r="B6" s="72" t="s">
        <v>246</v>
      </c>
      <c r="C6" s="68" t="s">
        <v>5</v>
      </c>
      <c r="D6" s="69">
        <v>1</v>
      </c>
      <c r="E6" s="70"/>
      <c r="F6" s="70"/>
    </row>
    <row r="7" spans="1:6" s="73" customFormat="1">
      <c r="A7" s="101"/>
      <c r="B7" s="72"/>
      <c r="C7" s="68"/>
      <c r="D7" s="69"/>
      <c r="E7" s="70"/>
      <c r="F7" s="79"/>
    </row>
    <row r="8" spans="1:6" s="73" customFormat="1" ht="60">
      <c r="A8" s="66" t="s">
        <v>247</v>
      </c>
      <c r="B8" s="72" t="s">
        <v>248</v>
      </c>
      <c r="C8" s="68"/>
      <c r="D8" s="69"/>
      <c r="E8" s="79"/>
      <c r="F8" s="79"/>
    </row>
    <row r="9" spans="1:6" s="73" customFormat="1" ht="48">
      <c r="A9" s="66"/>
      <c r="B9" s="72" t="s">
        <v>249</v>
      </c>
      <c r="C9" s="68" t="s">
        <v>5</v>
      </c>
      <c r="D9" s="69">
        <v>1</v>
      </c>
      <c r="E9" s="70"/>
      <c r="F9" s="70"/>
    </row>
    <row r="10" spans="1:6" s="73" customFormat="1">
      <c r="A10" s="66"/>
      <c r="B10" s="67"/>
      <c r="C10" s="68"/>
      <c r="D10" s="69"/>
      <c r="E10" s="70"/>
      <c r="F10" s="70"/>
    </row>
    <row r="11" spans="1:6" s="73" customFormat="1" ht="60">
      <c r="A11" s="66" t="s">
        <v>250</v>
      </c>
      <c r="B11" s="67" t="s">
        <v>251</v>
      </c>
      <c r="C11" s="68"/>
      <c r="D11" s="69"/>
      <c r="E11" s="70"/>
      <c r="F11" s="70"/>
    </row>
    <row r="12" spans="1:6" s="73" customFormat="1" ht="60">
      <c r="A12" s="102" t="s">
        <v>252</v>
      </c>
      <c r="B12" s="67" t="s">
        <v>253</v>
      </c>
      <c r="C12" s="68"/>
      <c r="D12" s="69"/>
      <c r="E12" s="70"/>
      <c r="F12" s="70"/>
    </row>
    <row r="13" spans="1:6" s="73" customFormat="1" ht="48">
      <c r="A13" s="102" t="s">
        <v>252</v>
      </c>
      <c r="B13" s="67" t="s">
        <v>254</v>
      </c>
      <c r="C13" s="68"/>
      <c r="D13" s="69"/>
      <c r="E13" s="70"/>
      <c r="F13" s="70"/>
    </row>
    <row r="14" spans="1:6" s="73" customFormat="1" ht="48">
      <c r="A14" s="102" t="s">
        <v>252</v>
      </c>
      <c r="B14" s="67" t="s">
        <v>255</v>
      </c>
      <c r="C14" s="68"/>
      <c r="D14" s="69"/>
      <c r="E14" s="70"/>
      <c r="F14" s="70"/>
    </row>
    <row r="15" spans="1:6" s="73" customFormat="1" ht="60">
      <c r="A15" s="102" t="s">
        <v>252</v>
      </c>
      <c r="B15" s="67" t="s">
        <v>256</v>
      </c>
      <c r="C15" s="68"/>
      <c r="D15" s="69"/>
      <c r="E15" s="70"/>
      <c r="F15" s="70"/>
    </row>
    <row r="16" spans="1:6" s="73" customFormat="1">
      <c r="A16" s="102" t="s">
        <v>252</v>
      </c>
      <c r="B16" s="67" t="s">
        <v>257</v>
      </c>
      <c r="C16" s="68"/>
      <c r="D16" s="69"/>
      <c r="E16" s="70"/>
      <c r="F16" s="70"/>
    </row>
    <row r="17" spans="1:6" s="73" customFormat="1" ht="24">
      <c r="A17" s="102" t="s">
        <v>252</v>
      </c>
      <c r="B17" s="67" t="s">
        <v>258</v>
      </c>
      <c r="C17" s="68" t="s">
        <v>5</v>
      </c>
      <c r="D17" s="69">
        <v>1</v>
      </c>
      <c r="E17" s="70"/>
      <c r="F17" s="70"/>
    </row>
    <row r="18" spans="1:6" s="73" customFormat="1">
      <c r="A18" s="66"/>
      <c r="B18" s="67"/>
      <c r="C18" s="68"/>
      <c r="D18" s="69"/>
      <c r="E18" s="70"/>
      <c r="F18" s="70"/>
    </row>
    <row r="19" spans="1:6" s="73" customFormat="1" ht="36">
      <c r="A19" s="66" t="s">
        <v>259</v>
      </c>
      <c r="B19" s="72" t="s">
        <v>260</v>
      </c>
      <c r="C19" s="68"/>
      <c r="D19" s="69"/>
      <c r="E19" s="70"/>
      <c r="F19" s="79"/>
    </row>
    <row r="20" spans="1:6" s="73" customFormat="1" ht="48">
      <c r="A20" s="66"/>
      <c r="B20" s="72" t="s">
        <v>261</v>
      </c>
      <c r="C20" s="68" t="s">
        <v>5</v>
      </c>
      <c r="D20" s="69">
        <v>1</v>
      </c>
      <c r="E20" s="70"/>
      <c r="F20" s="70"/>
    </row>
    <row r="21" spans="1:6" s="73" customFormat="1">
      <c r="A21" s="66"/>
      <c r="B21" s="72"/>
      <c r="C21" s="68"/>
      <c r="D21" s="69"/>
      <c r="E21" s="70"/>
      <c r="F21" s="79"/>
    </row>
    <row r="22" spans="1:6" s="73" customFormat="1" ht="72">
      <c r="A22" s="66" t="s">
        <v>262</v>
      </c>
      <c r="B22" s="67" t="s">
        <v>263</v>
      </c>
      <c r="C22" s="68"/>
      <c r="D22" s="69"/>
      <c r="E22" s="79"/>
      <c r="F22" s="79"/>
    </row>
    <row r="23" spans="1:6" s="73" customFormat="1" ht="96">
      <c r="A23" s="66"/>
      <c r="B23" s="67" t="s">
        <v>264</v>
      </c>
      <c r="C23" s="68" t="s">
        <v>5</v>
      </c>
      <c r="D23" s="69">
        <v>1</v>
      </c>
      <c r="E23" s="70"/>
      <c r="F23" s="70"/>
    </row>
    <row r="24" spans="1:6" s="73" customFormat="1">
      <c r="A24" s="66"/>
      <c r="B24" s="67"/>
      <c r="C24" s="68"/>
      <c r="D24" s="69"/>
      <c r="E24" s="70"/>
      <c r="F24" s="70"/>
    </row>
    <row r="25" spans="1:6" s="73" customFormat="1" ht="72">
      <c r="A25" s="66" t="s">
        <v>265</v>
      </c>
      <c r="B25" s="67" t="s">
        <v>266</v>
      </c>
      <c r="C25" s="68"/>
      <c r="D25" s="69"/>
      <c r="E25" s="70"/>
      <c r="F25" s="70"/>
    </row>
    <row r="26" spans="1:6" s="73" customFormat="1" ht="36">
      <c r="A26" s="66"/>
      <c r="B26" s="67" t="s">
        <v>267</v>
      </c>
      <c r="C26" s="68" t="s">
        <v>5</v>
      </c>
      <c r="D26" s="69">
        <v>1</v>
      </c>
      <c r="E26" s="70"/>
      <c r="F26" s="70"/>
    </row>
    <row r="27" spans="1:6" s="73" customFormat="1">
      <c r="A27" s="66"/>
      <c r="B27" s="67"/>
      <c r="C27" s="68"/>
      <c r="D27" s="69"/>
      <c r="E27" s="70"/>
      <c r="F27" s="70"/>
    </row>
    <row r="28" spans="1:6" s="73" customFormat="1" ht="96">
      <c r="A28" s="66" t="s">
        <v>268</v>
      </c>
      <c r="B28" s="72" t="s">
        <v>269</v>
      </c>
      <c r="C28" s="68"/>
      <c r="D28" s="69"/>
      <c r="E28" s="70"/>
      <c r="F28" s="70"/>
    </row>
    <row r="29" spans="1:6" s="73" customFormat="1" ht="48">
      <c r="A29" s="66"/>
      <c r="B29" s="72" t="s">
        <v>270</v>
      </c>
      <c r="C29" s="68"/>
      <c r="D29" s="69"/>
      <c r="E29" s="70"/>
      <c r="F29" s="70"/>
    </row>
    <row r="30" spans="1:6" s="73" customFormat="1">
      <c r="A30" s="99"/>
      <c r="B30" s="67" t="s">
        <v>271</v>
      </c>
      <c r="C30" s="68" t="s">
        <v>685</v>
      </c>
      <c r="D30" s="69">
        <v>10</v>
      </c>
      <c r="E30" s="70"/>
      <c r="F30" s="70"/>
    </row>
    <row r="31" spans="1:6" s="73" customFormat="1">
      <c r="A31" s="66"/>
      <c r="B31" s="67" t="s">
        <v>272</v>
      </c>
      <c r="C31" s="68" t="s">
        <v>685</v>
      </c>
      <c r="D31" s="69">
        <v>1</v>
      </c>
      <c r="E31" s="70"/>
      <c r="F31" s="70"/>
    </row>
    <row r="32" spans="1:6" s="73" customFormat="1">
      <c r="A32" s="66"/>
      <c r="B32" s="67" t="s">
        <v>273</v>
      </c>
      <c r="C32" s="68" t="s">
        <v>685</v>
      </c>
      <c r="D32" s="69">
        <v>27</v>
      </c>
      <c r="E32" s="70"/>
      <c r="F32" s="70"/>
    </row>
    <row r="33" spans="1:6" s="73" customFormat="1">
      <c r="A33" s="66"/>
      <c r="B33" s="67"/>
      <c r="C33" s="68"/>
      <c r="D33" s="69"/>
      <c r="E33" s="70"/>
      <c r="F33" s="70"/>
    </row>
    <row r="34" spans="1:6" s="73" customFormat="1" ht="60">
      <c r="A34" s="66" t="s">
        <v>274</v>
      </c>
      <c r="B34" s="72" t="s">
        <v>275</v>
      </c>
      <c r="C34" s="68" t="s">
        <v>276</v>
      </c>
      <c r="D34" s="69">
        <v>1</v>
      </c>
      <c r="E34" s="70"/>
      <c r="F34" s="70"/>
    </row>
    <row r="35" spans="1:6" s="73" customFormat="1">
      <c r="A35" s="66"/>
      <c r="B35" s="67"/>
      <c r="C35" s="68"/>
      <c r="D35" s="69"/>
      <c r="E35" s="70"/>
      <c r="F35" s="70"/>
    </row>
    <row r="36" spans="1:6" s="73" customFormat="1" ht="36">
      <c r="A36" s="66" t="s">
        <v>277</v>
      </c>
      <c r="B36" s="72" t="s">
        <v>278</v>
      </c>
      <c r="C36" s="68"/>
      <c r="D36" s="69"/>
      <c r="E36" s="79"/>
      <c r="F36" s="79"/>
    </row>
    <row r="37" spans="1:6" s="73" customFormat="1">
      <c r="A37" s="66"/>
      <c r="B37" s="67" t="s">
        <v>279</v>
      </c>
      <c r="C37" s="68" t="s">
        <v>685</v>
      </c>
      <c r="D37" s="69">
        <v>1</v>
      </c>
      <c r="E37" s="70"/>
      <c r="F37" s="70"/>
    </row>
    <row r="38" spans="1:6" s="73" customFormat="1">
      <c r="A38" s="66"/>
      <c r="B38" s="67" t="s">
        <v>280</v>
      </c>
      <c r="C38" s="68" t="s">
        <v>685</v>
      </c>
      <c r="D38" s="69">
        <v>27</v>
      </c>
      <c r="E38" s="70"/>
      <c r="F38" s="70"/>
    </row>
    <row r="39" spans="1:6" s="73" customFormat="1">
      <c r="A39" s="66"/>
      <c r="B39" s="67"/>
      <c r="C39" s="68"/>
      <c r="D39" s="69"/>
      <c r="E39" s="70"/>
      <c r="F39" s="70"/>
    </row>
    <row r="40" spans="1:6" s="73" customFormat="1" ht="60">
      <c r="A40" s="66" t="s">
        <v>281</v>
      </c>
      <c r="B40" s="67" t="s">
        <v>282</v>
      </c>
      <c r="C40" s="68" t="s">
        <v>636</v>
      </c>
      <c r="D40" s="69">
        <v>1</v>
      </c>
      <c r="E40" s="70"/>
      <c r="F40" s="70"/>
    </row>
    <row r="41" spans="1:6" s="73" customFormat="1">
      <c r="A41" s="66"/>
      <c r="B41" s="67"/>
      <c r="C41" s="68"/>
      <c r="D41" s="69"/>
      <c r="E41" s="70"/>
      <c r="F41" s="70"/>
    </row>
    <row r="42" spans="1:6" s="73" customFormat="1" ht="36">
      <c r="A42" s="66" t="s">
        <v>283</v>
      </c>
      <c r="B42" s="67" t="s">
        <v>284</v>
      </c>
      <c r="C42" s="68" t="s">
        <v>636</v>
      </c>
      <c r="D42" s="69">
        <v>1</v>
      </c>
      <c r="E42" s="70"/>
      <c r="F42" s="70"/>
    </row>
    <row r="43" spans="1:6" s="73" customFormat="1">
      <c r="A43" s="66"/>
      <c r="B43" s="67"/>
      <c r="C43" s="68"/>
      <c r="D43" s="69"/>
      <c r="E43" s="70"/>
      <c r="F43" s="70"/>
    </row>
    <row r="44" spans="1:6" s="73" customFormat="1" ht="36">
      <c r="A44" s="66" t="s">
        <v>285</v>
      </c>
      <c r="B44" s="67" t="s">
        <v>286</v>
      </c>
      <c r="C44" s="68"/>
      <c r="D44" s="69"/>
      <c r="E44" s="79"/>
      <c r="F44" s="79"/>
    </row>
    <row r="45" spans="1:6" s="73" customFormat="1">
      <c r="A45" s="66"/>
      <c r="B45" s="67" t="s">
        <v>235</v>
      </c>
      <c r="C45" s="68" t="s">
        <v>636</v>
      </c>
      <c r="D45" s="69">
        <v>1</v>
      </c>
      <c r="E45" s="70"/>
      <c r="F45" s="70"/>
    </row>
    <row r="46" spans="1:6" s="73" customFormat="1">
      <c r="A46" s="66"/>
      <c r="B46" s="67"/>
      <c r="C46" s="68"/>
      <c r="D46" s="69"/>
      <c r="E46" s="70"/>
      <c r="F46" s="70"/>
    </row>
    <row r="47" spans="1:6" s="73" customFormat="1" ht="48">
      <c r="A47" s="66" t="s">
        <v>287</v>
      </c>
      <c r="B47" s="67" t="s">
        <v>288</v>
      </c>
      <c r="C47" s="68" t="s">
        <v>636</v>
      </c>
      <c r="D47" s="69">
        <v>1</v>
      </c>
      <c r="E47" s="70"/>
      <c r="F47" s="70"/>
    </row>
    <row r="48" spans="1:6" s="73" customFormat="1">
      <c r="A48" s="66"/>
      <c r="B48" s="67"/>
      <c r="C48" s="68"/>
      <c r="D48" s="69"/>
      <c r="E48" s="70"/>
      <c r="F48" s="70"/>
    </row>
    <row r="49" spans="1:6" s="73" customFormat="1" ht="72">
      <c r="A49" s="66" t="s">
        <v>289</v>
      </c>
      <c r="B49" s="67" t="s">
        <v>290</v>
      </c>
      <c r="C49" s="68" t="s">
        <v>636</v>
      </c>
      <c r="D49" s="69">
        <v>1</v>
      </c>
      <c r="E49" s="70"/>
      <c r="F49" s="70"/>
    </row>
    <row r="50" spans="1:6" s="73" customFormat="1">
      <c r="A50" s="66"/>
      <c r="B50" s="67"/>
      <c r="C50" s="68"/>
      <c r="D50" s="69"/>
      <c r="E50" s="70"/>
      <c r="F50" s="70"/>
    </row>
    <row r="51" spans="1:6" s="73" customFormat="1" ht="72">
      <c r="A51" s="66" t="s">
        <v>291</v>
      </c>
      <c r="B51" s="67" t="s">
        <v>292</v>
      </c>
      <c r="C51" s="68" t="s">
        <v>636</v>
      </c>
      <c r="D51" s="69">
        <v>1</v>
      </c>
      <c r="E51" s="70"/>
      <c r="F51" s="70"/>
    </row>
    <row r="52" spans="1:6" s="73" customFormat="1">
      <c r="A52" s="66"/>
      <c r="B52" s="67"/>
      <c r="C52" s="68"/>
      <c r="D52" s="69"/>
      <c r="E52" s="70"/>
      <c r="F52" s="70"/>
    </row>
    <row r="53" spans="1:6" s="73" customFormat="1" ht="36">
      <c r="A53" s="66" t="s">
        <v>293</v>
      </c>
      <c r="B53" s="67" t="s">
        <v>294</v>
      </c>
      <c r="C53" s="68"/>
      <c r="D53" s="69"/>
      <c r="E53" s="79"/>
      <c r="F53" s="79"/>
    </row>
    <row r="54" spans="1:6" s="73" customFormat="1" ht="60">
      <c r="A54" s="66"/>
      <c r="B54" s="67" t="s">
        <v>295</v>
      </c>
      <c r="C54" s="68" t="s">
        <v>276</v>
      </c>
      <c r="D54" s="69">
        <v>1</v>
      </c>
      <c r="E54" s="70"/>
      <c r="F54" s="70"/>
    </row>
    <row r="55" spans="1:6" s="73" customFormat="1">
      <c r="A55" s="66"/>
      <c r="B55" s="67"/>
      <c r="C55" s="68"/>
      <c r="D55" s="69"/>
      <c r="E55" s="70"/>
      <c r="F55" s="70"/>
    </row>
    <row r="56" spans="1:6" s="73" customFormat="1" ht="36">
      <c r="A56" s="66" t="s">
        <v>296</v>
      </c>
      <c r="B56" s="67" t="s">
        <v>297</v>
      </c>
      <c r="C56" s="68" t="s">
        <v>636</v>
      </c>
      <c r="D56" s="69">
        <v>2</v>
      </c>
      <c r="E56" s="70"/>
      <c r="F56" s="70"/>
    </row>
    <row r="57" spans="1:6" s="73" customFormat="1">
      <c r="A57" s="66"/>
      <c r="B57" s="67"/>
      <c r="C57" s="68"/>
      <c r="D57" s="69"/>
      <c r="E57" s="70"/>
      <c r="F57" s="70"/>
    </row>
    <row r="58" spans="1:6" s="73" customFormat="1">
      <c r="A58" s="66"/>
      <c r="B58" s="67"/>
      <c r="C58" s="68"/>
      <c r="D58" s="69"/>
      <c r="E58" s="70"/>
      <c r="F58" s="70"/>
    </row>
    <row r="59" spans="1:6" s="73" customFormat="1" ht="36">
      <c r="A59" s="66" t="s">
        <v>298</v>
      </c>
      <c r="B59" s="72" t="s">
        <v>299</v>
      </c>
      <c r="C59" s="68"/>
      <c r="D59" s="69"/>
      <c r="E59" s="79"/>
      <c r="F59" s="79"/>
    </row>
    <row r="60" spans="1:6" s="73" customFormat="1">
      <c r="A60" s="66"/>
      <c r="B60" s="67" t="s">
        <v>231</v>
      </c>
      <c r="C60" s="68" t="s">
        <v>636</v>
      </c>
      <c r="D60" s="69">
        <v>7</v>
      </c>
      <c r="E60" s="70"/>
      <c r="F60" s="70"/>
    </row>
    <row r="61" spans="1:6" s="73" customFormat="1">
      <c r="A61" s="66"/>
      <c r="B61" s="67"/>
      <c r="C61" s="68"/>
      <c r="D61" s="69"/>
      <c r="E61" s="70"/>
      <c r="F61" s="70"/>
    </row>
    <row r="62" spans="1:6" s="73" customFormat="1" ht="36">
      <c r="A62" s="66" t="s">
        <v>300</v>
      </c>
      <c r="B62" s="72" t="s">
        <v>301</v>
      </c>
      <c r="C62" s="68"/>
      <c r="D62" s="69"/>
      <c r="E62" s="79"/>
      <c r="F62" s="79"/>
    </row>
    <row r="63" spans="1:6" s="73" customFormat="1">
      <c r="A63" s="66"/>
      <c r="B63" s="67" t="s">
        <v>235</v>
      </c>
      <c r="C63" s="68" t="s">
        <v>636</v>
      </c>
      <c r="D63" s="69">
        <v>1</v>
      </c>
      <c r="E63" s="70"/>
      <c r="F63" s="70"/>
    </row>
    <row r="64" spans="1:6" s="73" customFormat="1">
      <c r="A64" s="66"/>
      <c r="B64" s="67" t="s">
        <v>234</v>
      </c>
      <c r="C64" s="68" t="s">
        <v>636</v>
      </c>
      <c r="D64" s="69">
        <v>5</v>
      </c>
      <c r="E64" s="70"/>
      <c r="F64" s="70"/>
    </row>
    <row r="65" spans="1:6" s="73" customFormat="1">
      <c r="A65" s="66"/>
      <c r="B65" s="67"/>
      <c r="C65" s="68"/>
      <c r="D65" s="69"/>
      <c r="E65" s="70"/>
      <c r="F65" s="70"/>
    </row>
    <row r="66" spans="1:6" s="73" customFormat="1" ht="24">
      <c r="A66" s="66" t="s">
        <v>302</v>
      </c>
      <c r="B66" s="72" t="s">
        <v>303</v>
      </c>
      <c r="C66" s="68"/>
      <c r="D66" s="69"/>
      <c r="E66" s="79"/>
      <c r="F66" s="79"/>
    </row>
    <row r="67" spans="1:6" s="73" customFormat="1">
      <c r="A67" s="66"/>
      <c r="B67" s="67" t="s">
        <v>231</v>
      </c>
      <c r="C67" s="68" t="s">
        <v>636</v>
      </c>
      <c r="D67" s="69">
        <v>1</v>
      </c>
      <c r="E67" s="70"/>
      <c r="F67" s="70"/>
    </row>
    <row r="68" spans="1:6" s="73" customFormat="1">
      <c r="A68" s="66"/>
      <c r="B68" s="67"/>
      <c r="C68" s="68"/>
      <c r="D68" s="69"/>
      <c r="E68" s="70"/>
      <c r="F68" s="70"/>
    </row>
    <row r="69" spans="1:6" s="73" customFormat="1" ht="24">
      <c r="A69" s="66" t="s">
        <v>304</v>
      </c>
      <c r="B69" s="72" t="s">
        <v>305</v>
      </c>
      <c r="C69" s="68"/>
      <c r="D69" s="69"/>
      <c r="E69" s="79"/>
      <c r="F69" s="79"/>
    </row>
    <row r="70" spans="1:6" s="73" customFormat="1">
      <c r="A70" s="66"/>
      <c r="B70" s="67" t="s">
        <v>231</v>
      </c>
      <c r="C70" s="68" t="s">
        <v>636</v>
      </c>
      <c r="D70" s="69">
        <v>1</v>
      </c>
      <c r="E70" s="70"/>
      <c r="F70" s="70"/>
    </row>
    <row r="71" spans="1:6" s="73" customFormat="1">
      <c r="A71" s="66"/>
      <c r="B71" s="67"/>
      <c r="C71" s="68"/>
      <c r="D71" s="69"/>
      <c r="E71" s="70"/>
      <c r="F71" s="70"/>
    </row>
    <row r="72" spans="1:6" s="73" customFormat="1" ht="24">
      <c r="A72" s="66" t="s">
        <v>306</v>
      </c>
      <c r="B72" s="72" t="s">
        <v>307</v>
      </c>
      <c r="C72" s="68"/>
      <c r="D72" s="69"/>
      <c r="E72" s="79"/>
      <c r="F72" s="79"/>
    </row>
    <row r="73" spans="1:6" s="73" customFormat="1">
      <c r="A73" s="66"/>
      <c r="B73" s="67" t="s">
        <v>235</v>
      </c>
      <c r="C73" s="68" t="s">
        <v>636</v>
      </c>
      <c r="D73" s="69">
        <v>1</v>
      </c>
      <c r="E73" s="70"/>
      <c r="F73" s="70"/>
    </row>
    <row r="74" spans="1:6" s="73" customFormat="1">
      <c r="A74" s="66"/>
      <c r="B74" s="67" t="s">
        <v>234</v>
      </c>
      <c r="C74" s="68" t="s">
        <v>636</v>
      </c>
      <c r="D74" s="69">
        <v>2</v>
      </c>
      <c r="E74" s="70"/>
      <c r="F74" s="70"/>
    </row>
    <row r="75" spans="1:6" s="73" customFormat="1">
      <c r="A75" s="66"/>
      <c r="B75" s="67"/>
      <c r="C75" s="68"/>
      <c r="D75" s="69"/>
      <c r="E75" s="70"/>
      <c r="F75" s="70"/>
    </row>
    <row r="76" spans="1:6" s="71" customFormat="1" ht="36">
      <c r="A76" s="66" t="s">
        <v>308</v>
      </c>
      <c r="B76" s="67" t="s">
        <v>309</v>
      </c>
      <c r="C76" s="68"/>
      <c r="D76" s="69"/>
      <c r="E76" s="70"/>
      <c r="F76" s="70"/>
    </row>
    <row r="77" spans="1:6" s="71" customFormat="1">
      <c r="A77" s="66"/>
      <c r="B77" s="67" t="s">
        <v>310</v>
      </c>
      <c r="C77" s="68" t="s">
        <v>636</v>
      </c>
      <c r="D77" s="69">
        <v>5</v>
      </c>
      <c r="E77" s="70"/>
      <c r="F77" s="70"/>
    </row>
    <row r="78" spans="1:6" s="71" customFormat="1">
      <c r="A78" s="66"/>
      <c r="B78" s="67"/>
      <c r="C78" s="68"/>
      <c r="D78" s="69"/>
      <c r="E78" s="70"/>
      <c r="F78" s="70"/>
    </row>
    <row r="79" spans="1:6" s="73" customFormat="1" ht="48">
      <c r="A79" s="66" t="s">
        <v>311</v>
      </c>
      <c r="B79" s="72" t="s">
        <v>312</v>
      </c>
      <c r="C79" s="68" t="s">
        <v>5</v>
      </c>
      <c r="D79" s="69">
        <v>1</v>
      </c>
      <c r="E79" s="70"/>
      <c r="F79" s="70"/>
    </row>
    <row r="80" spans="1:6" s="73" customFormat="1">
      <c r="A80" s="66"/>
      <c r="B80" s="67"/>
      <c r="C80" s="68"/>
      <c r="D80" s="69"/>
      <c r="E80" s="70"/>
      <c r="F80" s="70"/>
    </row>
    <row r="81" spans="1:6" s="73" customFormat="1" ht="48">
      <c r="A81" s="66" t="s">
        <v>313</v>
      </c>
      <c r="B81" s="72" t="s">
        <v>314</v>
      </c>
      <c r="C81" s="68" t="s">
        <v>5</v>
      </c>
      <c r="D81" s="69">
        <v>1</v>
      </c>
      <c r="E81" s="70"/>
      <c r="F81" s="70"/>
    </row>
    <row r="82" spans="1:6" s="73" customFormat="1">
      <c r="A82" s="66"/>
      <c r="B82" s="67"/>
      <c r="C82" s="68"/>
      <c r="D82" s="69"/>
      <c r="E82" s="70"/>
      <c r="F82" s="70"/>
    </row>
    <row r="83" spans="1:6" s="73" customFormat="1" ht="24">
      <c r="A83" s="66" t="s">
        <v>315</v>
      </c>
      <c r="B83" s="72" t="s">
        <v>316</v>
      </c>
      <c r="C83" s="68" t="s">
        <v>636</v>
      </c>
      <c r="D83" s="69">
        <v>3</v>
      </c>
      <c r="E83" s="70"/>
      <c r="F83" s="70"/>
    </row>
    <row r="84" spans="1:6" s="73" customFormat="1">
      <c r="A84" s="66"/>
      <c r="B84" s="67"/>
    </row>
    <row r="85" spans="1:6" s="73" customFormat="1" ht="24">
      <c r="A85" s="66" t="s">
        <v>317</v>
      </c>
      <c r="B85" s="72" t="s">
        <v>318</v>
      </c>
      <c r="C85" s="68" t="s">
        <v>636</v>
      </c>
      <c r="D85" s="69">
        <v>1</v>
      </c>
      <c r="E85" s="70"/>
      <c r="F85" s="70"/>
    </row>
    <row r="86" spans="1:6" s="73" customFormat="1">
      <c r="A86" s="66"/>
      <c r="B86" s="67"/>
    </row>
    <row r="87" spans="1:6" s="73" customFormat="1">
      <c r="A87" s="66"/>
      <c r="B87" s="67"/>
      <c r="C87" s="68"/>
      <c r="D87" s="69"/>
      <c r="E87" s="70"/>
      <c r="F87" s="70"/>
    </row>
    <row r="88" spans="1:6" s="73" customFormat="1" ht="24">
      <c r="A88" s="66" t="s">
        <v>319</v>
      </c>
      <c r="B88" s="72" t="s">
        <v>320</v>
      </c>
      <c r="C88" s="68" t="s">
        <v>636</v>
      </c>
      <c r="D88" s="69">
        <v>1</v>
      </c>
      <c r="E88" s="70"/>
      <c r="F88" s="70"/>
    </row>
    <row r="89" spans="1:6" s="73" customFormat="1">
      <c r="A89" s="66"/>
      <c r="B89" s="67"/>
      <c r="C89" s="68"/>
      <c r="D89" s="69"/>
      <c r="E89" s="70"/>
      <c r="F89" s="70"/>
    </row>
    <row r="90" spans="1:6" s="73" customFormat="1" ht="84">
      <c r="A90" s="66" t="s">
        <v>321</v>
      </c>
      <c r="B90" s="72" t="s">
        <v>322</v>
      </c>
      <c r="C90" s="68" t="s">
        <v>636</v>
      </c>
      <c r="D90" s="69">
        <v>1</v>
      </c>
      <c r="E90" s="70"/>
      <c r="F90" s="70"/>
    </row>
    <row r="91" spans="1:6" s="71" customFormat="1">
      <c r="A91" s="66"/>
      <c r="B91" s="67"/>
      <c r="C91" s="68"/>
      <c r="D91" s="69"/>
      <c r="E91" s="70"/>
      <c r="F91" s="70"/>
    </row>
    <row r="92" spans="1:6" s="73" customFormat="1">
      <c r="A92" s="80"/>
      <c r="B92" s="81"/>
      <c r="C92" s="82"/>
      <c r="D92" s="83"/>
      <c r="E92" s="84"/>
      <c r="F92" s="85"/>
    </row>
    <row r="93" spans="1:6" s="73" customFormat="1">
      <c r="A93" s="86"/>
      <c r="B93" s="87"/>
      <c r="C93" s="86"/>
      <c r="D93" s="88"/>
      <c r="E93" s="89"/>
      <c r="F93" s="89"/>
    </row>
    <row r="94" spans="1:6" s="73" customFormat="1">
      <c r="A94" s="90" t="s">
        <v>640</v>
      </c>
      <c r="B94" s="91" t="s">
        <v>323</v>
      </c>
      <c r="C94" s="86"/>
      <c r="D94" s="88"/>
      <c r="E94" s="89"/>
      <c r="F94" s="92"/>
    </row>
    <row r="152" ht="11.25" customHeight="1"/>
    <row r="154" ht="11.25" customHeight="1"/>
  </sheetData>
  <sheetProtection selectLockedCells="1" selectUnlockedCells="1"/>
  <mergeCells count="1">
    <mergeCell ref="B2:C2"/>
  </mergeCells>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7.xml><?xml version="1.0" encoding="utf-8"?>
<worksheet xmlns="http://schemas.openxmlformats.org/spreadsheetml/2006/main" xmlns:r="http://schemas.openxmlformats.org/officeDocument/2006/relationships">
  <dimension ref="A1:F94"/>
  <sheetViews>
    <sheetView view="pageBreakPreview" topLeftCell="A25" zoomScale="125" zoomScaleSheetLayoutView="125" workbookViewId="0">
      <selection activeCell="E12" sqref="E12"/>
    </sheetView>
  </sheetViews>
  <sheetFormatPr defaultRowHeight="12"/>
  <cols>
    <col min="1" max="1" width="7.28515625" style="93" customWidth="1"/>
    <col min="2" max="2" width="40.7109375" style="94" customWidth="1"/>
    <col min="3" max="3" width="8.28515625" style="93" customWidth="1"/>
    <col min="4" max="4" width="8.7109375" style="95" customWidth="1"/>
    <col min="5" max="5" width="11" style="96" customWidth="1"/>
    <col min="6" max="6" width="11.140625" style="96" customWidth="1"/>
    <col min="7" max="16384" width="9.140625" style="97"/>
  </cols>
  <sheetData>
    <row r="1" spans="1:6" s="71" customFormat="1" ht="12.75">
      <c r="A1" s="74" t="s">
        <v>642</v>
      </c>
      <c r="B1" s="75" t="s">
        <v>324</v>
      </c>
      <c r="C1" s="76"/>
      <c r="D1" s="77"/>
      <c r="E1" s="78"/>
      <c r="F1" s="78"/>
    </row>
    <row r="2" spans="1:6" s="71" customFormat="1">
      <c r="A2" s="66"/>
      <c r="B2" s="217"/>
      <c r="C2" s="217"/>
      <c r="D2" s="69"/>
      <c r="E2" s="79"/>
      <c r="F2" s="79"/>
    </row>
    <row r="3" spans="1:6" s="73" customFormat="1" ht="36">
      <c r="A3" s="66" t="s">
        <v>325</v>
      </c>
      <c r="B3" s="67" t="s">
        <v>326</v>
      </c>
      <c r="C3" s="68"/>
      <c r="D3" s="69"/>
      <c r="E3" s="70"/>
      <c r="F3" s="70"/>
    </row>
    <row r="4" spans="1:6" s="73" customFormat="1" ht="108">
      <c r="A4" s="66"/>
      <c r="B4" s="67" t="s">
        <v>327</v>
      </c>
      <c r="C4" s="68"/>
      <c r="D4" s="69"/>
      <c r="E4" s="70"/>
      <c r="F4" s="70"/>
    </row>
    <row r="5" spans="1:6" s="73" customFormat="1" ht="72">
      <c r="A5" s="66"/>
      <c r="B5" s="67" t="s">
        <v>328</v>
      </c>
      <c r="C5" s="68" t="s">
        <v>5</v>
      </c>
      <c r="D5" s="69">
        <v>1</v>
      </c>
      <c r="E5" s="70"/>
      <c r="F5" s="70"/>
    </row>
    <row r="6" spans="1:6" s="73" customFormat="1">
      <c r="A6" s="66"/>
      <c r="B6" s="67"/>
      <c r="C6" s="68"/>
      <c r="D6" s="69"/>
      <c r="E6" s="70"/>
      <c r="F6" s="70"/>
    </row>
    <row r="7" spans="1:6" s="73" customFormat="1" ht="96">
      <c r="A7" s="66" t="s">
        <v>329</v>
      </c>
      <c r="B7" s="67" t="s">
        <v>330</v>
      </c>
      <c r="C7" s="68"/>
      <c r="D7" s="69"/>
      <c r="E7" s="70"/>
      <c r="F7" s="70"/>
    </row>
    <row r="8" spans="1:6" s="73" customFormat="1">
      <c r="A8" s="102"/>
      <c r="B8" s="67" t="s">
        <v>331</v>
      </c>
      <c r="C8" s="68"/>
      <c r="D8" s="69"/>
      <c r="E8" s="70"/>
      <c r="F8" s="70"/>
    </row>
    <row r="9" spans="1:6" s="73" customFormat="1" ht="24">
      <c r="A9" s="102" t="s">
        <v>252</v>
      </c>
      <c r="B9" s="67" t="s">
        <v>332</v>
      </c>
      <c r="C9" s="68"/>
      <c r="D9" s="69"/>
      <c r="E9" s="70"/>
      <c r="F9" s="70"/>
    </row>
    <row r="10" spans="1:6" s="73" customFormat="1">
      <c r="A10" s="102" t="s">
        <v>252</v>
      </c>
      <c r="B10" s="67" t="s">
        <v>333</v>
      </c>
      <c r="C10" s="68"/>
      <c r="D10" s="69"/>
      <c r="E10" s="70"/>
      <c r="F10" s="70"/>
    </row>
    <row r="11" spans="1:6" s="73" customFormat="1">
      <c r="A11" s="102" t="s">
        <v>252</v>
      </c>
      <c r="B11" s="67" t="s">
        <v>334</v>
      </c>
      <c r="C11" s="68"/>
      <c r="D11" s="69"/>
      <c r="E11" s="70"/>
      <c r="F11" s="70"/>
    </row>
    <row r="12" spans="1:6" s="73" customFormat="1">
      <c r="A12" s="102"/>
      <c r="B12" s="67"/>
      <c r="C12" s="68" t="s">
        <v>5</v>
      </c>
      <c r="D12" s="69">
        <v>1</v>
      </c>
      <c r="E12" s="70"/>
      <c r="F12" s="70"/>
    </row>
    <row r="13" spans="1:6" s="73" customFormat="1">
      <c r="A13" s="66"/>
      <c r="B13" s="67"/>
      <c r="C13" s="68"/>
      <c r="D13" s="69"/>
      <c r="E13" s="70"/>
      <c r="F13" s="70"/>
    </row>
    <row r="14" spans="1:6" s="73" customFormat="1" ht="96">
      <c r="A14" s="66" t="s">
        <v>335</v>
      </c>
      <c r="B14" s="72" t="s">
        <v>338</v>
      </c>
      <c r="C14" s="68"/>
      <c r="D14" s="69"/>
      <c r="E14" s="70"/>
      <c r="F14" s="70"/>
    </row>
    <row r="15" spans="1:6" s="73" customFormat="1" ht="36">
      <c r="A15" s="66"/>
      <c r="B15" s="72" t="s">
        <v>339</v>
      </c>
      <c r="C15" s="68"/>
      <c r="D15" s="69"/>
      <c r="E15" s="70"/>
      <c r="F15" s="70"/>
    </row>
    <row r="16" spans="1:6" s="73" customFormat="1">
      <c r="A16" s="66"/>
      <c r="B16" s="67" t="s">
        <v>340</v>
      </c>
      <c r="C16" s="68" t="s">
        <v>685</v>
      </c>
      <c r="D16" s="69">
        <v>47</v>
      </c>
      <c r="E16" s="70"/>
      <c r="F16" s="70"/>
    </row>
    <row r="17" spans="1:6" s="73" customFormat="1">
      <c r="A17" s="66"/>
      <c r="B17" s="67"/>
      <c r="C17" s="68"/>
      <c r="D17" s="69"/>
      <c r="E17" s="70"/>
      <c r="F17" s="70"/>
    </row>
    <row r="18" spans="1:6" s="73" customFormat="1" ht="60">
      <c r="A18" s="66" t="s">
        <v>341</v>
      </c>
      <c r="B18" s="72" t="s">
        <v>275</v>
      </c>
      <c r="C18" s="68" t="s">
        <v>276</v>
      </c>
      <c r="D18" s="69">
        <v>1</v>
      </c>
      <c r="E18" s="70"/>
      <c r="F18" s="70"/>
    </row>
    <row r="19" spans="1:6" s="73" customFormat="1">
      <c r="A19" s="66"/>
      <c r="B19" s="67"/>
      <c r="C19" s="68"/>
      <c r="D19" s="69"/>
      <c r="E19" s="70"/>
      <c r="F19" s="70"/>
    </row>
    <row r="20" spans="1:6" s="73" customFormat="1" ht="48">
      <c r="A20" s="66" t="s">
        <v>342</v>
      </c>
      <c r="B20" s="72" t="s">
        <v>343</v>
      </c>
      <c r="C20" s="68"/>
      <c r="D20" s="69"/>
      <c r="E20" s="70"/>
      <c r="F20" s="70"/>
    </row>
    <row r="21" spans="1:6" s="73" customFormat="1">
      <c r="A21" s="66"/>
      <c r="B21" s="67" t="s">
        <v>344</v>
      </c>
      <c r="C21" s="68" t="s">
        <v>685</v>
      </c>
      <c r="D21" s="69">
        <v>47</v>
      </c>
      <c r="E21" s="70"/>
      <c r="F21" s="70"/>
    </row>
    <row r="22" spans="1:6" s="73" customFormat="1">
      <c r="A22" s="66"/>
      <c r="B22" s="67"/>
      <c r="C22" s="68"/>
      <c r="D22" s="69"/>
      <c r="E22" s="70"/>
      <c r="F22" s="70"/>
    </row>
    <row r="23" spans="1:6" s="73" customFormat="1" ht="24">
      <c r="A23" s="66" t="s">
        <v>345</v>
      </c>
      <c r="B23" s="67" t="s">
        <v>346</v>
      </c>
      <c r="C23" s="68" t="s">
        <v>636</v>
      </c>
      <c r="D23" s="69">
        <v>1</v>
      </c>
      <c r="E23" s="70"/>
      <c r="F23" s="70"/>
    </row>
    <row r="24" spans="1:6" s="73" customFormat="1">
      <c r="A24" s="66"/>
      <c r="B24" s="67"/>
      <c r="C24" s="68"/>
      <c r="D24" s="69"/>
      <c r="E24" s="70"/>
      <c r="F24" s="70"/>
    </row>
    <row r="25" spans="1:6" s="73" customFormat="1" ht="36">
      <c r="A25" s="66" t="s">
        <v>347</v>
      </c>
      <c r="B25" s="72" t="s">
        <v>348</v>
      </c>
      <c r="C25" s="68"/>
      <c r="D25" s="69"/>
      <c r="E25" s="79"/>
      <c r="F25" s="79"/>
    </row>
    <row r="26" spans="1:6" s="73" customFormat="1">
      <c r="A26" s="66"/>
      <c r="B26" s="67" t="s">
        <v>235</v>
      </c>
      <c r="C26" s="68" t="s">
        <v>636</v>
      </c>
      <c r="D26" s="69">
        <v>1</v>
      </c>
      <c r="E26" s="70"/>
      <c r="F26" s="70"/>
    </row>
    <row r="27" spans="1:6" s="73" customFormat="1">
      <c r="A27" s="66"/>
      <c r="B27" s="67" t="s">
        <v>234</v>
      </c>
      <c r="C27" s="68" t="s">
        <v>636</v>
      </c>
      <c r="D27" s="69">
        <v>2</v>
      </c>
      <c r="E27" s="70"/>
      <c r="F27" s="70"/>
    </row>
    <row r="28" spans="1:6" s="73" customFormat="1">
      <c r="A28" s="66"/>
      <c r="B28" s="67"/>
      <c r="C28" s="68"/>
      <c r="D28" s="69"/>
      <c r="E28" s="70"/>
      <c r="F28" s="70"/>
    </row>
    <row r="29" spans="1:6" s="73" customFormat="1" ht="24">
      <c r="A29" s="66" t="s">
        <v>349</v>
      </c>
      <c r="B29" s="67" t="s">
        <v>350</v>
      </c>
      <c r="C29" s="68" t="s">
        <v>5</v>
      </c>
      <c r="D29" s="69">
        <v>1</v>
      </c>
      <c r="E29" s="70"/>
      <c r="F29" s="70"/>
    </row>
    <row r="30" spans="1:6" s="73" customFormat="1">
      <c r="A30" s="66"/>
      <c r="B30" s="67"/>
      <c r="C30" s="68"/>
      <c r="D30" s="69"/>
      <c r="E30" s="70"/>
      <c r="F30" s="70"/>
    </row>
    <row r="31" spans="1:6" s="71" customFormat="1">
      <c r="A31" s="66"/>
      <c r="B31" s="67"/>
      <c r="C31" s="68"/>
      <c r="D31" s="69"/>
      <c r="E31" s="70"/>
      <c r="F31" s="70"/>
    </row>
    <row r="32" spans="1:6" s="73" customFormat="1">
      <c r="A32" s="80"/>
      <c r="B32" s="81"/>
      <c r="C32" s="82"/>
      <c r="D32" s="83"/>
      <c r="E32" s="84"/>
      <c r="F32" s="85"/>
    </row>
    <row r="33" spans="1:6" s="73" customFormat="1">
      <c r="A33" s="86"/>
      <c r="B33" s="87"/>
      <c r="C33" s="86"/>
      <c r="D33" s="88"/>
      <c r="E33" s="89"/>
      <c r="F33" s="89"/>
    </row>
    <row r="34" spans="1:6" s="73" customFormat="1">
      <c r="A34" s="90" t="s">
        <v>642</v>
      </c>
      <c r="B34" s="91" t="s">
        <v>351</v>
      </c>
      <c r="C34" s="86"/>
      <c r="D34" s="88"/>
      <c r="E34" s="89"/>
      <c r="F34" s="92"/>
    </row>
    <row r="92" ht="11.25" customHeight="1"/>
    <row r="94" ht="11.25" customHeight="1"/>
  </sheetData>
  <sheetProtection selectLockedCells="1" selectUnlockedCells="1"/>
  <mergeCells count="1">
    <mergeCell ref="B2:C2"/>
  </mergeCells>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8.xml><?xml version="1.0" encoding="utf-8"?>
<worksheet xmlns="http://schemas.openxmlformats.org/spreadsheetml/2006/main" xmlns:r="http://schemas.openxmlformats.org/officeDocument/2006/relationships">
  <dimension ref="A1:G54"/>
  <sheetViews>
    <sheetView view="pageBreakPreview" topLeftCell="A52" zoomScale="125" zoomScaleSheetLayoutView="125" workbookViewId="0">
      <selection activeCell="E47" sqref="E47"/>
    </sheetView>
  </sheetViews>
  <sheetFormatPr defaultRowHeight="12"/>
  <cols>
    <col min="1" max="1" width="7.28515625" style="93" customWidth="1"/>
    <col min="2" max="2" width="40.7109375" style="94" customWidth="1"/>
    <col min="3" max="3" width="8.28515625" style="93" customWidth="1"/>
    <col min="4" max="4" width="8.7109375" style="95" customWidth="1"/>
    <col min="5" max="5" width="11" style="96" customWidth="1"/>
    <col min="6" max="6" width="11.140625" style="96" customWidth="1"/>
    <col min="7" max="16384" width="9.140625" style="97"/>
  </cols>
  <sheetData>
    <row r="1" spans="1:7" s="103" customFormat="1" ht="14.25" customHeight="1">
      <c r="A1" s="74" t="s">
        <v>645</v>
      </c>
      <c r="B1" s="75" t="s">
        <v>352</v>
      </c>
      <c r="C1" s="76"/>
      <c r="D1" s="77"/>
      <c r="E1" s="78"/>
      <c r="F1" s="78"/>
    </row>
    <row r="2" spans="1:7" s="73" customFormat="1">
      <c r="A2" s="66"/>
      <c r="B2" s="217"/>
      <c r="C2" s="217"/>
      <c r="D2" s="69"/>
      <c r="E2" s="79"/>
      <c r="F2" s="79"/>
    </row>
    <row r="3" spans="1:7" s="73" customFormat="1">
      <c r="A3" s="66"/>
      <c r="B3" s="67"/>
      <c r="C3" s="68"/>
      <c r="D3" s="69"/>
      <c r="E3" s="70"/>
      <c r="F3" s="70"/>
    </row>
    <row r="4" spans="1:7" s="73" customFormat="1" ht="36">
      <c r="A4" s="66" t="s">
        <v>353</v>
      </c>
      <c r="B4" s="67" t="s">
        <v>354</v>
      </c>
      <c r="C4" s="68"/>
      <c r="D4" s="69"/>
      <c r="E4" s="79"/>
      <c r="F4" s="79"/>
    </row>
    <row r="5" spans="1:7" s="73" customFormat="1" ht="84">
      <c r="A5" s="66"/>
      <c r="B5" s="67" t="s">
        <v>355</v>
      </c>
      <c r="C5" s="68"/>
      <c r="D5" s="69"/>
      <c r="E5" s="79"/>
      <c r="F5" s="79"/>
    </row>
    <row r="6" spans="1:7" s="73" customFormat="1">
      <c r="A6" s="66"/>
      <c r="B6" s="67" t="s">
        <v>356</v>
      </c>
      <c r="C6" s="68" t="s">
        <v>636</v>
      </c>
      <c r="D6" s="69">
        <v>1</v>
      </c>
      <c r="E6" s="70"/>
      <c r="F6" s="70"/>
      <c r="G6" s="98"/>
    </row>
    <row r="7" spans="1:7" s="73" customFormat="1">
      <c r="A7" s="66"/>
      <c r="B7" s="67"/>
      <c r="C7" s="68"/>
      <c r="D7" s="69"/>
      <c r="E7" s="70"/>
      <c r="F7" s="70"/>
      <c r="G7" s="98"/>
    </row>
    <row r="8" spans="1:7" s="73" customFormat="1">
      <c r="A8" s="66"/>
      <c r="B8" s="67" t="s">
        <v>357</v>
      </c>
      <c r="C8" s="68" t="s">
        <v>636</v>
      </c>
      <c r="D8" s="69">
        <v>2</v>
      </c>
      <c r="E8" s="70"/>
      <c r="F8" s="70"/>
      <c r="G8" s="98"/>
    </row>
    <row r="9" spans="1:7" s="73" customFormat="1">
      <c r="A9" s="66"/>
      <c r="B9" s="67"/>
      <c r="C9" s="68"/>
      <c r="D9" s="69"/>
      <c r="E9" s="70"/>
      <c r="F9" s="70"/>
      <c r="G9" s="98"/>
    </row>
    <row r="10" spans="1:7" s="73" customFormat="1">
      <c r="A10" s="66"/>
      <c r="B10" s="67" t="s">
        <v>358</v>
      </c>
      <c r="C10" s="68" t="s">
        <v>636</v>
      </c>
      <c r="D10" s="69">
        <v>1</v>
      </c>
      <c r="E10" s="70"/>
      <c r="F10" s="70"/>
      <c r="G10" s="98"/>
    </row>
    <row r="11" spans="1:7" s="73" customFormat="1">
      <c r="A11" s="66"/>
      <c r="B11" s="67" t="s">
        <v>359</v>
      </c>
      <c r="C11" s="68" t="s">
        <v>636</v>
      </c>
      <c r="D11" s="69">
        <v>1</v>
      </c>
      <c r="E11" s="70"/>
      <c r="F11" s="70"/>
      <c r="G11" s="98"/>
    </row>
    <row r="12" spans="1:7" s="73" customFormat="1">
      <c r="A12" s="66"/>
      <c r="B12" s="67" t="s">
        <v>360</v>
      </c>
      <c r="C12" s="68" t="s">
        <v>636</v>
      </c>
      <c r="D12" s="69">
        <v>1</v>
      </c>
      <c r="E12" s="70"/>
      <c r="F12" s="70"/>
      <c r="G12" s="98"/>
    </row>
    <row r="13" spans="1:7" s="73" customFormat="1">
      <c r="A13" s="66"/>
      <c r="B13" s="67" t="s">
        <v>361</v>
      </c>
      <c r="C13" s="68" t="s">
        <v>636</v>
      </c>
      <c r="D13" s="69">
        <v>2</v>
      </c>
      <c r="E13" s="70"/>
      <c r="F13" s="70"/>
      <c r="G13" s="98"/>
    </row>
    <row r="14" spans="1:7" s="73" customFormat="1">
      <c r="A14" s="66"/>
      <c r="B14" s="67"/>
      <c r="C14" s="68"/>
      <c r="D14" s="69"/>
      <c r="E14" s="70"/>
      <c r="F14" s="70"/>
      <c r="G14" s="98"/>
    </row>
    <row r="15" spans="1:7" s="73" customFormat="1">
      <c r="A15" s="66"/>
      <c r="B15" s="67" t="s">
        <v>362</v>
      </c>
      <c r="C15" s="68" t="s">
        <v>636</v>
      </c>
      <c r="D15" s="69">
        <v>2</v>
      </c>
      <c r="E15" s="70"/>
      <c r="F15" s="70"/>
      <c r="G15" s="98"/>
    </row>
    <row r="16" spans="1:7" s="73" customFormat="1">
      <c r="A16" s="66"/>
      <c r="B16" s="67" t="s">
        <v>363</v>
      </c>
      <c r="C16" s="68" t="s">
        <v>636</v>
      </c>
      <c r="D16" s="69">
        <v>1</v>
      </c>
      <c r="E16" s="70"/>
      <c r="F16" s="70"/>
      <c r="G16" s="98"/>
    </row>
    <row r="17" spans="1:7" s="73" customFormat="1">
      <c r="A17" s="66"/>
      <c r="B17" s="67" t="s">
        <v>364</v>
      </c>
      <c r="C17" s="68" t="s">
        <v>636</v>
      </c>
      <c r="D17" s="69">
        <v>1</v>
      </c>
      <c r="E17" s="70"/>
      <c r="F17" s="70"/>
      <c r="G17" s="98"/>
    </row>
    <row r="18" spans="1:7" s="73" customFormat="1">
      <c r="A18" s="66"/>
      <c r="B18" s="67"/>
      <c r="C18" s="68"/>
      <c r="D18" s="69"/>
      <c r="E18" s="70"/>
      <c r="F18" s="70"/>
      <c r="G18" s="98"/>
    </row>
    <row r="19" spans="1:7" s="73" customFormat="1" ht="36">
      <c r="A19" s="66" t="s">
        <v>365</v>
      </c>
      <c r="B19" s="67" t="s">
        <v>366</v>
      </c>
      <c r="C19" s="68"/>
      <c r="D19" s="69"/>
      <c r="E19" s="79"/>
      <c r="F19" s="79"/>
    </row>
    <row r="20" spans="1:7" s="73" customFormat="1" ht="60">
      <c r="A20" s="66"/>
      <c r="B20" s="67" t="s">
        <v>367</v>
      </c>
      <c r="C20" s="68"/>
      <c r="D20" s="69"/>
      <c r="E20" s="79"/>
      <c r="F20" s="79"/>
    </row>
    <row r="21" spans="1:7" s="73" customFormat="1">
      <c r="A21" s="66"/>
      <c r="B21" s="67" t="s">
        <v>368</v>
      </c>
      <c r="C21" s="68" t="s">
        <v>636</v>
      </c>
      <c r="D21" s="69">
        <v>1</v>
      </c>
      <c r="E21" s="70"/>
      <c r="F21" s="70"/>
      <c r="G21" s="98"/>
    </row>
    <row r="22" spans="1:7" s="73" customFormat="1">
      <c r="A22" s="66"/>
      <c r="B22" s="67"/>
      <c r="C22" s="68"/>
      <c r="D22" s="69"/>
      <c r="E22" s="70"/>
      <c r="F22" s="70"/>
      <c r="G22" s="98"/>
    </row>
    <row r="23" spans="1:7" s="73" customFormat="1">
      <c r="A23" s="66"/>
      <c r="B23" s="67" t="s">
        <v>369</v>
      </c>
      <c r="C23" s="68" t="s">
        <v>636</v>
      </c>
      <c r="D23" s="69">
        <v>1</v>
      </c>
      <c r="E23" s="70"/>
      <c r="F23" s="70"/>
      <c r="G23" s="98"/>
    </row>
    <row r="24" spans="1:7" s="73" customFormat="1">
      <c r="A24" s="66"/>
      <c r="B24" s="67"/>
      <c r="C24" s="68"/>
      <c r="D24" s="69"/>
      <c r="E24" s="70"/>
      <c r="F24" s="70"/>
      <c r="G24" s="98"/>
    </row>
    <row r="25" spans="1:7" s="73" customFormat="1" ht="36">
      <c r="A25" s="66" t="s">
        <v>370</v>
      </c>
      <c r="B25" s="72" t="s">
        <v>371</v>
      </c>
      <c r="C25" s="68"/>
      <c r="D25" s="69"/>
      <c r="E25" s="79"/>
      <c r="F25" s="79"/>
    </row>
    <row r="26" spans="1:7" s="73" customFormat="1">
      <c r="A26" s="66"/>
      <c r="B26" s="67" t="s">
        <v>372</v>
      </c>
      <c r="C26" s="68" t="s">
        <v>636</v>
      </c>
      <c r="D26" s="69">
        <v>18</v>
      </c>
      <c r="E26" s="70"/>
      <c r="F26" s="70"/>
    </row>
    <row r="27" spans="1:7" s="73" customFormat="1">
      <c r="A27" s="66"/>
      <c r="B27" s="67" t="s">
        <v>373</v>
      </c>
      <c r="C27" s="68" t="s">
        <v>636</v>
      </c>
      <c r="D27" s="69">
        <v>10</v>
      </c>
      <c r="E27" s="70"/>
      <c r="F27" s="70"/>
    </row>
    <row r="28" spans="1:7" s="73" customFormat="1">
      <c r="A28" s="66"/>
      <c r="B28" s="67"/>
      <c r="C28" s="68"/>
      <c r="D28" s="69"/>
      <c r="E28" s="70"/>
      <c r="F28" s="70"/>
    </row>
    <row r="29" spans="1:7" s="73" customFormat="1" ht="24">
      <c r="A29" s="66" t="s">
        <v>374</v>
      </c>
      <c r="B29" s="67" t="s">
        <v>375</v>
      </c>
      <c r="C29" s="68" t="s">
        <v>636</v>
      </c>
      <c r="D29" s="69">
        <v>12</v>
      </c>
      <c r="E29" s="70"/>
      <c r="F29" s="70"/>
    </row>
    <row r="30" spans="1:7" s="73" customFormat="1">
      <c r="A30" s="66"/>
      <c r="B30" s="67"/>
      <c r="C30" s="68"/>
      <c r="D30" s="69"/>
      <c r="E30" s="70"/>
      <c r="F30" s="70"/>
    </row>
    <row r="31" spans="1:7" s="73" customFormat="1" ht="48">
      <c r="A31" s="66" t="s">
        <v>376</v>
      </c>
      <c r="B31" s="72" t="s">
        <v>377</v>
      </c>
      <c r="C31" s="68"/>
      <c r="D31" s="69"/>
      <c r="E31" s="79"/>
      <c r="F31" s="79"/>
    </row>
    <row r="32" spans="1:7" s="73" customFormat="1">
      <c r="A32" s="66"/>
      <c r="B32" s="67" t="s">
        <v>235</v>
      </c>
      <c r="C32" s="68" t="s">
        <v>276</v>
      </c>
      <c r="D32" s="69">
        <v>2</v>
      </c>
      <c r="E32" s="70"/>
      <c r="F32" s="70"/>
      <c r="G32" s="98"/>
    </row>
    <row r="33" spans="1:7" s="73" customFormat="1">
      <c r="A33" s="66"/>
      <c r="B33" s="67"/>
      <c r="C33" s="68"/>
      <c r="D33" s="69"/>
      <c r="E33" s="70"/>
      <c r="F33" s="70"/>
    </row>
    <row r="34" spans="1:7" s="73" customFormat="1" ht="24">
      <c r="A34" s="66" t="s">
        <v>378</v>
      </c>
      <c r="B34" s="72" t="s">
        <v>379</v>
      </c>
      <c r="C34" s="68"/>
      <c r="D34" s="69"/>
      <c r="E34" s="79"/>
      <c r="F34" s="79"/>
    </row>
    <row r="35" spans="1:7" s="73" customFormat="1">
      <c r="A35" s="66"/>
      <c r="B35" s="67" t="s">
        <v>235</v>
      </c>
      <c r="C35" s="68" t="s">
        <v>636</v>
      </c>
      <c r="D35" s="69">
        <v>2</v>
      </c>
      <c r="E35" s="70"/>
      <c r="F35" s="70"/>
      <c r="G35" s="98"/>
    </row>
    <row r="36" spans="1:7" s="73" customFormat="1">
      <c r="A36" s="66"/>
      <c r="B36" s="67"/>
      <c r="C36" s="68"/>
      <c r="D36" s="69"/>
      <c r="E36" s="70"/>
      <c r="F36" s="70"/>
    </row>
    <row r="37" spans="1:7" s="73" customFormat="1">
      <c r="A37" s="66" t="s">
        <v>380</v>
      </c>
      <c r="B37" s="67" t="s">
        <v>381</v>
      </c>
      <c r="C37" s="68"/>
      <c r="D37" s="69"/>
      <c r="E37" s="70"/>
      <c r="F37" s="70"/>
    </row>
    <row r="38" spans="1:7" s="73" customFormat="1">
      <c r="A38" s="66"/>
      <c r="B38" s="67" t="s">
        <v>382</v>
      </c>
      <c r="C38" s="68" t="s">
        <v>636</v>
      </c>
      <c r="D38" s="69">
        <v>4</v>
      </c>
      <c r="E38" s="70"/>
      <c r="F38" s="70"/>
    </row>
    <row r="39" spans="1:7" s="73" customFormat="1">
      <c r="A39" s="66"/>
      <c r="B39" s="67"/>
      <c r="C39" s="68"/>
      <c r="D39" s="69"/>
      <c r="E39" s="70"/>
      <c r="F39" s="70"/>
    </row>
    <row r="40" spans="1:7" s="73" customFormat="1" ht="96">
      <c r="A40" s="66" t="s">
        <v>383</v>
      </c>
      <c r="B40" s="72" t="s">
        <v>384</v>
      </c>
      <c r="C40" s="68"/>
      <c r="D40" s="69"/>
      <c r="E40" s="70"/>
      <c r="F40" s="70"/>
    </row>
    <row r="41" spans="1:7" s="73" customFormat="1">
      <c r="A41" s="101"/>
      <c r="B41" s="67" t="s">
        <v>385</v>
      </c>
      <c r="C41" s="68" t="s">
        <v>5</v>
      </c>
      <c r="D41" s="69">
        <v>1</v>
      </c>
      <c r="E41" s="70"/>
      <c r="F41" s="70"/>
    </row>
    <row r="42" spans="1:7" s="73" customFormat="1">
      <c r="A42" s="101"/>
      <c r="B42" s="67" t="s">
        <v>386</v>
      </c>
      <c r="C42" s="68" t="s">
        <v>5</v>
      </c>
      <c r="D42" s="69">
        <v>1</v>
      </c>
      <c r="E42" s="70"/>
      <c r="F42" s="70"/>
    </row>
    <row r="43" spans="1:7" s="73" customFormat="1">
      <c r="A43" s="66"/>
      <c r="B43" s="67"/>
      <c r="C43" s="68"/>
      <c r="D43" s="69"/>
      <c r="E43" s="70"/>
      <c r="F43" s="70"/>
    </row>
    <row r="44" spans="1:7" s="73" customFormat="1" ht="36">
      <c r="A44" s="101" t="s">
        <v>387</v>
      </c>
      <c r="B44" s="72" t="s">
        <v>388</v>
      </c>
      <c r="C44" s="68"/>
      <c r="D44" s="69"/>
      <c r="E44" s="70"/>
      <c r="F44" s="70"/>
    </row>
    <row r="45" spans="1:7" s="73" customFormat="1" ht="108">
      <c r="A45" s="101"/>
      <c r="B45" s="72" t="s">
        <v>389</v>
      </c>
      <c r="C45" s="68"/>
      <c r="D45" s="69"/>
      <c r="E45" s="70"/>
      <c r="F45" s="70"/>
    </row>
    <row r="46" spans="1:7" s="73" customFormat="1" ht="72">
      <c r="A46" s="101"/>
      <c r="B46" s="72" t="s">
        <v>390</v>
      </c>
      <c r="C46" s="68"/>
      <c r="D46" s="69"/>
      <c r="E46" s="70"/>
      <c r="F46" s="70"/>
    </row>
    <row r="47" spans="1:7" s="73" customFormat="1">
      <c r="A47" s="101"/>
      <c r="B47" s="67" t="s">
        <v>391</v>
      </c>
      <c r="C47" s="68" t="s">
        <v>685</v>
      </c>
      <c r="D47" s="69">
        <v>182</v>
      </c>
      <c r="E47" s="70"/>
      <c r="F47" s="70"/>
    </row>
    <row r="48" spans="1:7" s="73" customFormat="1">
      <c r="A48" s="101"/>
      <c r="B48" s="67" t="s">
        <v>392</v>
      </c>
      <c r="C48" s="68" t="s">
        <v>685</v>
      </c>
      <c r="D48" s="69">
        <v>44</v>
      </c>
      <c r="E48" s="70"/>
      <c r="F48" s="70"/>
    </row>
    <row r="49" spans="1:6" s="73" customFormat="1">
      <c r="A49" s="66"/>
      <c r="B49" s="67"/>
      <c r="C49" s="68"/>
      <c r="D49" s="69"/>
      <c r="E49" s="70"/>
      <c r="F49" s="70"/>
    </row>
    <row r="50" spans="1:6" s="73" customFormat="1" ht="48">
      <c r="A50" s="66" t="s">
        <v>393</v>
      </c>
      <c r="B50" s="72" t="s">
        <v>394</v>
      </c>
      <c r="C50" s="68" t="s">
        <v>665</v>
      </c>
      <c r="D50" s="69">
        <v>1</v>
      </c>
      <c r="E50" s="70"/>
      <c r="F50" s="70"/>
    </row>
    <row r="51" spans="1:6" s="73" customFormat="1">
      <c r="A51" s="99"/>
      <c r="B51" s="67"/>
      <c r="C51" s="68"/>
      <c r="D51" s="69"/>
      <c r="E51" s="70"/>
      <c r="F51" s="70"/>
    </row>
    <row r="52" spans="1:6" s="71" customFormat="1" ht="11.25" customHeight="1">
      <c r="A52" s="80"/>
      <c r="B52" s="81"/>
      <c r="C52" s="82"/>
      <c r="D52" s="83"/>
      <c r="E52" s="84"/>
      <c r="F52" s="85"/>
    </row>
    <row r="53" spans="1:6" s="71" customFormat="1">
      <c r="A53" s="86"/>
      <c r="B53" s="87"/>
      <c r="C53" s="86"/>
      <c r="D53" s="88"/>
      <c r="E53" s="89"/>
      <c r="F53" s="89"/>
    </row>
    <row r="54" spans="1:6" s="71" customFormat="1" ht="11.25" customHeight="1">
      <c r="A54" s="90" t="s">
        <v>645</v>
      </c>
      <c r="B54" s="218" t="s">
        <v>395</v>
      </c>
      <c r="C54" s="218"/>
      <c r="D54" s="88"/>
      <c r="E54" s="89"/>
      <c r="F54" s="92"/>
    </row>
  </sheetData>
  <sheetProtection selectLockedCells="1" selectUnlockedCells="1"/>
  <mergeCells count="2">
    <mergeCell ref="B2:C2"/>
    <mergeCell ref="B54:C54"/>
  </mergeCells>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xl/worksheets/sheet9.xml><?xml version="1.0" encoding="utf-8"?>
<worksheet xmlns="http://schemas.openxmlformats.org/spreadsheetml/2006/main" xmlns:r="http://schemas.openxmlformats.org/officeDocument/2006/relationships">
  <dimension ref="A1:F22"/>
  <sheetViews>
    <sheetView view="pageBreakPreview" topLeftCell="A13" zoomScale="125" zoomScaleSheetLayoutView="125" workbookViewId="0">
      <selection activeCell="F23" sqref="F23"/>
    </sheetView>
  </sheetViews>
  <sheetFormatPr defaultRowHeight="12"/>
  <cols>
    <col min="1" max="1" width="7.28515625" style="93" customWidth="1"/>
    <col min="2" max="2" width="40.7109375" style="94" customWidth="1"/>
    <col min="3" max="3" width="8.28515625" style="93" customWidth="1"/>
    <col min="4" max="4" width="8.7109375" style="95" customWidth="1"/>
    <col min="5" max="5" width="11" style="96" customWidth="1"/>
    <col min="6" max="6" width="11.140625" style="96" customWidth="1"/>
    <col min="7" max="16384" width="9.140625" style="97"/>
  </cols>
  <sheetData>
    <row r="1" spans="1:6" s="103" customFormat="1" ht="14.25" customHeight="1">
      <c r="A1" s="74" t="s">
        <v>658</v>
      </c>
      <c r="B1" s="75" t="s">
        <v>396</v>
      </c>
      <c r="C1" s="76"/>
      <c r="D1" s="77"/>
      <c r="E1" s="78"/>
      <c r="F1" s="78"/>
    </row>
    <row r="2" spans="1:6" s="73" customFormat="1">
      <c r="A2" s="66"/>
      <c r="B2" s="217"/>
      <c r="C2" s="217"/>
      <c r="D2" s="69"/>
      <c r="E2" s="79"/>
      <c r="F2" s="79"/>
    </row>
    <row r="3" spans="1:6" s="73" customFormat="1" ht="48">
      <c r="A3" s="66" t="s">
        <v>397</v>
      </c>
      <c r="B3" s="67" t="s">
        <v>398</v>
      </c>
      <c r="C3" s="68"/>
      <c r="D3" s="69"/>
      <c r="E3" s="79"/>
      <c r="F3" s="79"/>
    </row>
    <row r="4" spans="1:6" s="73" customFormat="1" ht="96">
      <c r="A4" s="66"/>
      <c r="B4" s="67" t="s">
        <v>399</v>
      </c>
      <c r="C4" s="68"/>
      <c r="D4" s="69"/>
      <c r="E4" s="79"/>
      <c r="F4" s="79"/>
    </row>
    <row r="5" spans="1:6" s="73" customFormat="1" ht="60">
      <c r="A5" s="66"/>
      <c r="B5" s="67" t="s">
        <v>400</v>
      </c>
      <c r="C5" s="68"/>
      <c r="D5" s="69"/>
      <c r="E5" s="79"/>
      <c r="F5" s="79"/>
    </row>
    <row r="6" spans="1:6" s="73" customFormat="1" ht="48">
      <c r="A6" s="66"/>
      <c r="B6" s="67" t="s">
        <v>401</v>
      </c>
      <c r="C6" s="68" t="s">
        <v>5</v>
      </c>
      <c r="D6" s="69">
        <v>1</v>
      </c>
      <c r="E6" s="70"/>
      <c r="F6" s="70"/>
    </row>
    <row r="7" spans="1:6" s="73" customFormat="1">
      <c r="A7" s="66"/>
      <c r="B7" s="67"/>
      <c r="C7" s="68"/>
      <c r="D7" s="69"/>
      <c r="E7" s="70"/>
      <c r="F7" s="70"/>
    </row>
    <row r="8" spans="1:6" s="73" customFormat="1" ht="72">
      <c r="A8" s="66" t="s">
        <v>402</v>
      </c>
      <c r="B8" s="67" t="s">
        <v>403</v>
      </c>
      <c r="C8" s="68"/>
      <c r="D8" s="69"/>
      <c r="E8" s="79"/>
      <c r="F8" s="79"/>
    </row>
    <row r="9" spans="1:6" s="73" customFormat="1">
      <c r="A9" s="66"/>
      <c r="B9" s="67" t="s">
        <v>404</v>
      </c>
      <c r="C9" s="68" t="s">
        <v>685</v>
      </c>
      <c r="D9" s="69">
        <v>6</v>
      </c>
      <c r="E9" s="70"/>
      <c r="F9" s="70"/>
    </row>
    <row r="10" spans="1:6" s="73" customFormat="1">
      <c r="A10" s="66"/>
      <c r="B10" s="67" t="s">
        <v>405</v>
      </c>
      <c r="C10" s="68" t="s">
        <v>685</v>
      </c>
      <c r="D10" s="69">
        <v>6</v>
      </c>
      <c r="E10" s="70"/>
      <c r="F10" s="70"/>
    </row>
    <row r="11" spans="1:6" s="73" customFormat="1">
      <c r="A11" s="66"/>
      <c r="B11" s="67"/>
      <c r="C11" s="68"/>
      <c r="D11" s="69"/>
      <c r="E11" s="70"/>
      <c r="F11" s="70"/>
    </row>
    <row r="12" spans="1:6" s="73" customFormat="1" ht="84">
      <c r="A12" s="66" t="s">
        <v>406</v>
      </c>
      <c r="B12" s="67" t="s">
        <v>407</v>
      </c>
      <c r="C12" s="68"/>
      <c r="D12" s="69"/>
      <c r="E12" s="79"/>
      <c r="F12" s="79"/>
    </row>
    <row r="13" spans="1:6" s="73" customFormat="1">
      <c r="A13" s="66"/>
      <c r="B13" s="67" t="s">
        <v>408</v>
      </c>
      <c r="C13" s="68" t="s">
        <v>685</v>
      </c>
      <c r="D13" s="69">
        <v>11</v>
      </c>
      <c r="E13" s="70"/>
      <c r="F13" s="70"/>
    </row>
    <row r="14" spans="1:6" s="73" customFormat="1">
      <c r="A14" s="66"/>
      <c r="B14" s="67" t="s">
        <v>409</v>
      </c>
      <c r="C14" s="68" t="s">
        <v>685</v>
      </c>
      <c r="D14" s="69">
        <v>2.5</v>
      </c>
      <c r="E14" s="70"/>
      <c r="F14" s="70"/>
    </row>
    <row r="15" spans="1:6" s="73" customFormat="1">
      <c r="A15" s="66"/>
      <c r="B15" s="67" t="s">
        <v>410</v>
      </c>
      <c r="C15" s="68" t="s">
        <v>636</v>
      </c>
      <c r="D15" s="69">
        <v>1</v>
      </c>
      <c r="E15" s="70"/>
      <c r="F15" s="70"/>
    </row>
    <row r="16" spans="1:6" s="73" customFormat="1">
      <c r="A16" s="66"/>
      <c r="B16" s="67"/>
      <c r="C16" s="68"/>
      <c r="D16" s="69"/>
      <c r="E16" s="70"/>
      <c r="F16" s="70"/>
    </row>
    <row r="17" spans="1:6" s="73" customFormat="1" ht="48">
      <c r="A17" s="66" t="s">
        <v>411</v>
      </c>
      <c r="B17" s="67" t="s">
        <v>412</v>
      </c>
      <c r="C17" s="68" t="s">
        <v>665</v>
      </c>
      <c r="D17" s="69">
        <v>1</v>
      </c>
      <c r="E17" s="70"/>
      <c r="F17" s="70"/>
    </row>
    <row r="18" spans="1:6" s="73" customFormat="1">
      <c r="A18" s="66"/>
      <c r="B18" s="67"/>
      <c r="C18" s="68"/>
      <c r="D18" s="69"/>
      <c r="E18" s="70"/>
      <c r="F18" s="70"/>
    </row>
    <row r="19" spans="1:6" s="73" customFormat="1" ht="60">
      <c r="A19" s="66" t="s">
        <v>413</v>
      </c>
      <c r="B19" s="67" t="s">
        <v>414</v>
      </c>
      <c r="C19" s="68" t="s">
        <v>665</v>
      </c>
      <c r="D19" s="69">
        <v>1</v>
      </c>
      <c r="E19" s="70"/>
      <c r="F19" s="70"/>
    </row>
    <row r="20" spans="1:6" s="71" customFormat="1" ht="11.25" customHeight="1">
      <c r="A20" s="80"/>
      <c r="B20" s="81"/>
      <c r="C20" s="82"/>
      <c r="D20" s="83"/>
      <c r="E20" s="84"/>
      <c r="F20" s="85"/>
    </row>
    <row r="21" spans="1:6" s="71" customFormat="1">
      <c r="A21" s="86"/>
      <c r="B21" s="87"/>
      <c r="C21" s="86"/>
      <c r="D21" s="88"/>
      <c r="E21" s="89"/>
      <c r="F21" s="89"/>
    </row>
    <row r="22" spans="1:6" s="71" customFormat="1" ht="11.25" customHeight="1">
      <c r="A22" s="90" t="s">
        <v>658</v>
      </c>
      <c r="B22" s="218" t="s">
        <v>415</v>
      </c>
      <c r="C22" s="218"/>
      <c r="D22" s="88"/>
      <c r="E22" s="89"/>
      <c r="F22" s="92"/>
    </row>
  </sheetData>
  <sheetProtection selectLockedCells="1" selectUnlockedCells="1"/>
  <mergeCells count="2">
    <mergeCell ref="B2:C2"/>
    <mergeCell ref="B22:C22"/>
  </mergeCells>
  <phoneticPr fontId="0" type="noConversion"/>
  <pageMargins left="1.1812499999999999" right="0.39374999999999999" top="0.98402777777777772" bottom="0.98472222222222217" header="0.39374999999999999" footer="0.31527777777777777"/>
  <pageSetup paperSize="9" scale="97" orientation="portrait" useFirstPageNumber="1" horizontalDpi="300" verticalDpi="300" r:id="rId1"/>
  <headerFooter alignWithMargins="0">
    <oddHeader>&amp;L&amp;8  investitor: OPĆINA KLOŠTAR PODRAVSKI,  Kralja Tomislava 2, Kloštar Podravski
  građevina: DJEČJI VRTIĆ&amp;C&amp;8____________________________________________________________________________________________________________&amp;R&amp;8broj TD: 188/2014</oddHeader>
    <oddFooter>&amp;L&amp;8_______________________________________________________________________________________________________
PETGRAD d.o.o. 48000 Koprivnica, A.Starčevića 16a, tel. 048/492-994 fax. 048/492-994</oddFooter>
  </headerFooter>
</worksheet>
</file>

<file path=docProps/app.xml><?xml version="1.0" encoding="utf-8"?>
<Properties xmlns="http://schemas.openxmlformats.org/officeDocument/2006/extended-properties" xmlns:vt="http://schemas.openxmlformats.org/officeDocument/2006/docPropsVTypes">
  <TotalTime>648</TotalTime>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prva strana</vt:lpstr>
      <vt:lpstr>građ.- obrtnički</vt:lpstr>
      <vt:lpstr>Naslovna strojarski</vt:lpstr>
      <vt:lpstr>1 Plin građ</vt:lpstr>
      <vt:lpstr>2 Plin mont</vt:lpstr>
      <vt:lpstr>3 Strojarnica</vt:lpstr>
      <vt:lpstr>4 Solar</vt:lpstr>
      <vt:lpstr>5 Grijanje</vt:lpstr>
      <vt:lpstr>7 Hlađenje</vt:lpstr>
      <vt:lpstr>Rekapitulacija stroj.</vt:lpstr>
      <vt:lpstr>Elektro</vt:lpstr>
      <vt:lpstr>Ukupna rekapit.</vt:lpstr>
      <vt:lpstr>'5 Grijanje'!Print_Area</vt:lpstr>
      <vt:lpstr>'7 Hlađenje'!Print_Area</vt:lpstr>
      <vt:lpstr>Elektro!Print_Area</vt:lpstr>
      <vt:lpstr>'Naslovna strojarski'!Print_Area</vt:lpstr>
      <vt:lpstr>'Rekapitulacija stroj.'!Print_Area</vt:lpstr>
      <vt:lpstr>'Ukupna rekapit.'!Print_Area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revision>1</cp:revision>
  <cp:lastPrinted>2015-09-01T09:58:30Z</cp:lastPrinted>
  <dcterms:created xsi:type="dcterms:W3CDTF">2014-02-03T07:27:54Z</dcterms:created>
  <dcterms:modified xsi:type="dcterms:W3CDTF">2015-09-03T11:37:20Z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